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defaultThemeVersion="124226"/>
  <mc:AlternateContent xmlns:mc="http://schemas.openxmlformats.org/markup-compatibility/2006">
    <mc:Choice Requires="x15">
      <x15ac:absPath xmlns:x15ac="http://schemas.microsoft.com/office/spreadsheetml/2010/11/ac" url="U:\Admin\572\Non-life space\Library\UK Asbestos Working Party\Files on IFoA website\AWP Models and spreadsheets\Aggregated market data\"/>
    </mc:Choice>
  </mc:AlternateContent>
  <xr:revisionPtr revIDLastSave="0" documentId="14_{CBAA9754-60C9-41F0-AEF0-489E00382A0F}" xr6:coauthVersionLast="47" xr6:coauthVersionMax="47" xr10:uidLastSave="{00000000-0000-0000-0000-000000000000}"/>
  <bookViews>
    <workbookView xWindow="-120" yWindow="-120" windowWidth="25440" windowHeight="15390" tabRatio="745" xr2:uid="{F19EF6E4-5339-4E7F-ACB6-852C2222AC01}"/>
  </bookViews>
  <sheets>
    <sheet name="Disclaimer" sheetId="25" r:id="rId1"/>
    <sheet name="Data for Website" sheetId="28" r:id="rId2"/>
    <sheet name="Data Credibility" sheetId="38" r:id="rId3"/>
    <sheet name="1) Claims Notified" sheetId="1" r:id="rId4"/>
    <sheet name="2) Nil Settled (NY)" sheetId="3" r:id="rId5"/>
    <sheet name="3) Nil Settled (SY)" sheetId="20" r:id="rId6"/>
    <sheet name="4) Settled At Cost (NY)" sheetId="4" r:id="rId7"/>
    <sheet name="5) Settled At Cost (SY)" sheetId="5" r:id="rId8"/>
    <sheet name="6) Incurred (NY)" sheetId="9" r:id="rId9"/>
    <sheet name="7) Paid on Settled (NY)" sheetId="23" r:id="rId10"/>
    <sheet name="8) Paid on Settled (SY)" sheetId="19" r:id="rId11"/>
    <sheet name="9) Average Age (NY)" sheetId="11" r:id="rId12"/>
    <sheet name="12) Immunotherapy" sheetId="24" r:id="rId13"/>
  </sheets>
  <definedNames>
    <definedName name="ID" localSheetId="3" hidden="1">"af5b3b83-8b3f-4de4-a33c-1a72b7b90915"</definedName>
    <definedName name="ID" localSheetId="12" hidden="1">"9eee550b-8302-4806-a887-268a39c22565"</definedName>
    <definedName name="ID" localSheetId="4" hidden="1">"6eb94c74-0af2-4ca3-abe7-1f56fadce3fe"</definedName>
    <definedName name="ID" localSheetId="5" hidden="1">"52e34a5d-b829-4488-bb1e-fa936c99c610"</definedName>
    <definedName name="ID" localSheetId="6" hidden="1">"1edba935-9b47-47c0-b7ff-556577ab3d57"</definedName>
    <definedName name="ID" localSheetId="7" hidden="1">"3268d8ad-8165-4935-a11c-1caca799e03a"</definedName>
    <definedName name="ID" localSheetId="8" hidden="1">"ec465c6d-1ad3-4f21-a7ec-bc9d5dc5a5dc"</definedName>
    <definedName name="ID" localSheetId="9" hidden="1">"9dbf0870-4dc4-4fd3-877f-7102aeeb739e"</definedName>
    <definedName name="ID" localSheetId="10" hidden="1">"045548f3-d140-4115-a07d-3f63c1a39366"</definedName>
    <definedName name="ID" localSheetId="11" hidden="1">"61d8b3ea-a8c1-4001-8740-c4a096eb99ae"</definedName>
    <definedName name="_xlnm.Print_Area" localSheetId="3">'1) Claims Notified'!$B$3:$M$36</definedName>
    <definedName name="_xlnm.Print_Area" localSheetId="4">'2) Nil Settled (NY)'!$B$3:$L$31</definedName>
    <definedName name="_xlnm.Print_Area" localSheetId="5">'3) Nil Settled (SY)'!$B$3:$L$31</definedName>
    <definedName name="_xlnm.Print_Area" localSheetId="6">'4) Settled At Cost (NY)'!$B$3:$L$31</definedName>
    <definedName name="_xlnm.Print_Area" localSheetId="7">'5) Settled At Cost (SY)'!$B$3:$L$32</definedName>
    <definedName name="_xlnm.Print_Area" localSheetId="8">'6) Incurred (NY)'!$B$3:$L$32</definedName>
    <definedName name="_xlnm.Print_Area" localSheetId="9">'7) Paid on Settled (NY)'!$B$3:$L$32</definedName>
    <definedName name="_xlnm.Print_Area" localSheetId="10">'8) Paid on Settled (SY)'!$B$3:$L$32</definedName>
    <definedName name="_xlnm.Print_Area" localSheetId="11">'9) Average Age (NY)'!$B$3:$L$34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1" l="1"/>
  <c r="B9" i="11" s="1"/>
  <c r="B10" i="11" s="1"/>
  <c r="B11" i="11" s="1"/>
  <c r="B12" i="11" s="1"/>
  <c r="B13" i="11" s="1"/>
  <c r="B14" i="11" s="1"/>
  <c r="B15" i="11" s="1"/>
  <c r="B16" i="11" s="1"/>
  <c r="B17" i="11" s="1"/>
  <c r="B18" i="11" s="1"/>
  <c r="B19" i="11" s="1"/>
  <c r="B20" i="11" s="1"/>
  <c r="B21" i="11" s="1"/>
  <c r="B22" i="11" s="1"/>
  <c r="B23" i="11" s="1"/>
  <c r="B24" i="11" s="1"/>
  <c r="B25" i="11" s="1"/>
  <c r="B26" i="11" s="1"/>
  <c r="B27" i="11" s="1"/>
  <c r="AR19" i="38" a="1"/>
  <c r="AQ23" i="38" a="1"/>
  <c r="AC14" i="38" a="1"/>
  <c r="S14" i="38" a="1"/>
  <c r="AB16" i="38" a="1"/>
  <c r="AG17" i="38" a="1"/>
  <c r="S22" i="38" a="1"/>
  <c r="AM20" i="38" a="1"/>
  <c r="AB17" i="38" a="1"/>
  <c r="AC16" i="38" a="1"/>
  <c r="X12" i="38" a="1"/>
  <c r="AQ13" i="38" a="1"/>
  <c r="AQ6" i="38" a="1"/>
  <c r="AQ4" i="38" a="1"/>
  <c r="M18" i="38" a="1"/>
  <c r="I14" i="38" a="1"/>
  <c r="S12" i="38" a="1"/>
  <c r="AB15" i="38" a="1"/>
  <c r="N7" i="38" a="1"/>
  <c r="AH17" i="38" a="1"/>
  <c r="H16" i="38" a="1"/>
  <c r="AR14" i="38" a="1"/>
  <c r="AG15" i="38" a="1"/>
  <c r="M24" i="38" a="1"/>
  <c r="AG21" i="38" a="1"/>
  <c r="M14" i="38" a="1"/>
  <c r="AH12" i="38" a="1"/>
  <c r="H4" i="38" a="1"/>
  <c r="AC15" i="38" a="1"/>
  <c r="H23" i="38" a="1"/>
  <c r="AR10" i="38" a="1"/>
  <c r="M20" i="38" a="1"/>
  <c r="AL6" i="38" a="1"/>
  <c r="X19" i="38" a="1"/>
  <c r="I16" i="38" a="1"/>
  <c r="AG19" i="38" a="1"/>
  <c r="I11" i="38" a="1"/>
  <c r="AM15" i="38" a="1"/>
  <c r="R8" i="38" a="1"/>
  <c r="AL19" i="38" a="1"/>
  <c r="S19" i="38" a="1"/>
  <c r="AR7" i="38" a="1"/>
  <c r="W11" i="38" a="1"/>
  <c r="N10" i="38" a="1"/>
  <c r="AM22" i="38" a="1"/>
  <c r="AC6" i="38" a="1"/>
  <c r="AR23" i="38" a="1"/>
  <c r="AC4" i="38" a="1"/>
  <c r="AB11" i="38" a="1"/>
  <c r="R5" i="38" a="1"/>
  <c r="H5" i="38" a="1"/>
  <c r="R6" i="38" a="1"/>
  <c r="AH11" i="38" a="1"/>
  <c r="H24" i="38" a="1"/>
  <c r="N20" i="38" a="1"/>
  <c r="S17" i="38" a="1"/>
  <c r="AR9" i="38" a="1"/>
  <c r="AM23" i="38" a="1"/>
  <c r="S24" i="38" a="1"/>
  <c r="M8" i="38" a="1"/>
  <c r="W23" i="38" a="1"/>
  <c r="M16" i="38" a="1"/>
  <c r="R10" i="38" a="1"/>
  <c r="H14" i="38" a="1"/>
  <c r="R7" i="38" a="1"/>
  <c r="N19" i="38" a="1"/>
  <c r="AQ12" i="38" a="1"/>
  <c r="I10" i="38" a="1"/>
  <c r="AC19" i="38" a="1"/>
  <c r="W8" i="38" a="1"/>
  <c r="AC5" i="38" a="1"/>
  <c r="N8" i="38" a="1"/>
  <c r="X17" i="38" a="1"/>
  <c r="AQ15" i="38" a="1"/>
  <c r="AB20" i="38" a="1"/>
  <c r="AC18" i="38" a="1"/>
  <c r="N9" i="38" a="1"/>
  <c r="AH10" i="38" a="1"/>
  <c r="I18" i="38" a="1"/>
  <c r="M15" i="38" a="1"/>
  <c r="W9" i="38" a="1"/>
  <c r="AR20" i="38" a="1"/>
  <c r="R13" i="38" a="1"/>
  <c r="H8" i="38" a="1"/>
  <c r="X14" i="38" a="1"/>
  <c r="W20" i="38" a="1"/>
  <c r="AQ11" i="38" a="1"/>
  <c r="M4" i="38" a="1"/>
  <c r="AR22" i="38" a="1"/>
  <c r="AC20" i="38" a="1"/>
  <c r="M6" i="38" a="1"/>
  <c r="N23" i="38" a="1"/>
  <c r="AQ14" i="38" a="1"/>
  <c r="AB19" i="38" a="1"/>
  <c r="W16" i="38" a="1"/>
  <c r="AL22" i="38" a="1"/>
  <c r="AM14" i="38" a="1"/>
  <c r="AC9" i="38" a="1"/>
  <c r="AR11" i="38" a="1"/>
  <c r="AH7" i="38" a="1"/>
  <c r="AQ16" i="38" a="1"/>
  <c r="I20" i="38" a="1"/>
  <c r="AG16" i="38" a="1"/>
  <c r="AM13" i="38" a="1"/>
  <c r="AM4" i="38" a="1"/>
  <c r="S10" i="38" a="1"/>
  <c r="H20" i="38" a="1"/>
  <c r="AL17" i="38" a="1"/>
  <c r="AH14" i="38" a="1"/>
  <c r="AM9" i="38" a="1"/>
  <c r="S23" i="38" a="1"/>
  <c r="H19" i="38" a="1"/>
  <c r="AC21" i="38" a="1"/>
  <c r="M9" i="38" a="1"/>
  <c r="AH22" i="38" a="1"/>
  <c r="M23" i="38" a="1"/>
  <c r="AH21" i="38" a="1"/>
  <c r="R19" i="38" a="1"/>
  <c r="AH15" i="38" a="1"/>
  <c r="X10" i="38" a="1"/>
  <c r="AL13" i="38" a="1"/>
  <c r="AL20" i="38" a="1"/>
  <c r="W13" i="38" a="1"/>
  <c r="W4" i="38" a="1"/>
  <c r="AR15" i="38" a="1"/>
  <c r="AM6" i="38" a="1"/>
  <c r="AL4" i="38" a="1"/>
  <c r="X18" i="38" a="1"/>
  <c r="AG20" i="38" a="1"/>
  <c r="AR12" i="38" a="1"/>
  <c r="N13" i="38" a="1"/>
  <c r="R11" i="38" a="1"/>
  <c r="M22" i="38" a="1"/>
  <c r="W21" i="38" a="1"/>
  <c r="W7" i="38" a="1"/>
  <c r="I15" i="38" a="1"/>
  <c r="AH20" i="38" a="1"/>
  <c r="N21" i="38" a="1"/>
  <c r="I7" i="38" a="1"/>
  <c r="AB13" i="38" a="1"/>
  <c r="AQ21" i="38" a="1"/>
  <c r="N16" i="38" a="1"/>
  <c r="AL18" i="38" a="1"/>
  <c r="H7" i="38" a="1"/>
  <c r="N24" i="38" a="1"/>
  <c r="I12" i="38" a="1"/>
  <c r="AB4" i="38" a="1"/>
  <c r="I24" i="38" a="1"/>
  <c r="W15" i="38" a="1"/>
  <c r="AR21" i="38" a="1"/>
  <c r="X21" i="38" a="1"/>
  <c r="AL7" i="38" a="1"/>
  <c r="M12" i="38" a="1"/>
  <c r="AR8" i="38" a="1"/>
  <c r="W14" i="38" a="1"/>
  <c r="AG18" i="38" a="1"/>
  <c r="AB18" i="38" a="1"/>
  <c r="AM11" i="38" a="1"/>
  <c r="AG6" i="38" a="1"/>
  <c r="W22" i="38" a="1"/>
  <c r="AH13" i="38" a="1"/>
  <c r="I13" i="38" a="1"/>
  <c r="AL5" i="38" a="1"/>
  <c r="S4" i="38" a="1"/>
  <c r="AQ20" i="38" a="1"/>
  <c r="R21" i="38" a="1"/>
  <c r="AG11" i="38" a="1"/>
  <c r="I17" i="38" a="1"/>
  <c r="W19" i="38" a="1"/>
  <c r="AQ18" i="38" a="1"/>
  <c r="AC12" i="38" a="1"/>
  <c r="N14" i="38" a="1"/>
  <c r="AG8" i="38" a="1"/>
  <c r="AM17" i="38" a="1"/>
  <c r="N17" i="38" a="1"/>
  <c r="AH6" i="38" a="1"/>
  <c r="W12" i="38" a="1"/>
  <c r="I19" i="38" a="1"/>
  <c r="AG9" i="38" a="1"/>
  <c r="N5" i="38" a="1"/>
  <c r="AM16" i="38" a="1"/>
  <c r="X13" i="38" a="1"/>
  <c r="AG13" i="38" a="1"/>
  <c r="AQ17" i="38" a="1"/>
  <c r="AC23" i="38" a="1"/>
  <c r="S5" i="38" a="1"/>
  <c r="H9" i="38" a="1"/>
  <c r="R18" i="38" a="1"/>
  <c r="H6" i="38" a="1"/>
  <c r="AL23" i="38" a="1"/>
  <c r="AR4" i="38" a="1"/>
  <c r="AM24" i="38" a="1"/>
  <c r="AH18" i="38" a="1"/>
  <c r="N15" i="38" a="1"/>
  <c r="AG10" i="38" a="1"/>
  <c r="W24" i="38" a="1"/>
  <c r="AQ9" i="38" a="1"/>
  <c r="AL16" i="38" a="1"/>
  <c r="AQ7" i="38" a="1"/>
  <c r="AB5" i="38" a="1"/>
  <c r="M13" i="38" a="1"/>
  <c r="AM12" i="38" a="1"/>
  <c r="X24" i="38" a="1"/>
  <c r="S16" i="38" a="1"/>
  <c r="AR17" i="38" a="1"/>
  <c r="AB7" i="38" a="1"/>
  <c r="R23" i="38" a="1"/>
  <c r="AC7" i="38" a="1"/>
  <c r="AG24" i="38" a="1"/>
  <c r="AL14" i="38" a="1"/>
  <c r="W5" i="38" a="1"/>
  <c r="AC11" i="38" a="1"/>
  <c r="M21" i="38" a="1"/>
  <c r="AB8" i="38" a="1"/>
  <c r="X20" i="38" a="1"/>
  <c r="N11" i="38" a="1"/>
  <c r="H15" i="38" a="1"/>
  <c r="AB14" i="38" a="1"/>
  <c r="AH4" i="38" a="1"/>
  <c r="R15" i="38" a="1"/>
  <c r="I4" i="38" a="1"/>
  <c r="H17" i="38" a="1"/>
  <c r="R14" i="38" a="1"/>
  <c r="AC10" i="38" a="1"/>
  <c r="N18" i="38" a="1"/>
  <c r="H10" i="38" a="1"/>
  <c r="AL8" i="38" a="1"/>
  <c r="X4" i="38" a="1"/>
  <c r="AG23" i="38" a="1"/>
  <c r="S18" i="38" a="1"/>
  <c r="X7" i="38" a="1"/>
  <c r="AR18" i="38" a="1"/>
  <c r="AR16" i="38" a="1"/>
  <c r="N6" i="38" a="1"/>
  <c r="M19" i="38" a="1"/>
  <c r="H12" i="38" a="1"/>
  <c r="R16" i="38" a="1"/>
  <c r="W18" i="38" a="1"/>
  <c r="W10" i="38" a="1"/>
  <c r="AG7" i="38" a="1"/>
  <c r="AL24" i="38" a="1"/>
  <c r="M5" i="38" a="1"/>
  <c r="X6" i="38" a="1"/>
  <c r="I5" i="38" a="1"/>
  <c r="AM10" i="38" a="1"/>
  <c r="N22" i="38" a="1"/>
  <c r="H18" i="38" a="1"/>
  <c r="AR13" i="38" a="1"/>
  <c r="AG5" i="38" a="1"/>
  <c r="S11" i="38" a="1"/>
  <c r="R9" i="38" a="1"/>
  <c r="R4" i="38" a="1"/>
  <c r="I22" i="38" a="1"/>
  <c r="AH5" i="38" a="1"/>
  <c r="H11" i="38" a="1"/>
  <c r="AL9" i="38" a="1"/>
  <c r="W17" i="38" a="1"/>
  <c r="S6" i="38" a="1"/>
  <c r="AB12" i="38" a="1"/>
  <c r="M10" i="38" a="1"/>
  <c r="AC17" i="38" a="1"/>
  <c r="AB6" i="38" a="1"/>
  <c r="R24" i="38" a="1"/>
  <c r="AH23" i="38" a="1"/>
  <c r="AC24" i="38" a="1"/>
  <c r="AL11" i="38" a="1"/>
  <c r="I8" i="38" a="1"/>
  <c r="N12" i="38" a="1"/>
  <c r="AC8" i="38" a="1"/>
  <c r="AH24" i="38" a="1"/>
  <c r="X23" i="38" a="1"/>
  <c r="I21" i="38" a="1"/>
  <c r="AH16" i="38" a="1"/>
  <c r="AR5" i="38" a="1"/>
  <c r="AM8" i="38" a="1"/>
  <c r="H22" i="38" a="1"/>
  <c r="AC13" i="38" a="1"/>
  <c r="R12" i="38" a="1"/>
  <c r="AH19" i="38" a="1"/>
  <c r="AR6" i="38" a="1"/>
  <c r="AM21" i="38" a="1"/>
  <c r="X15" i="38" a="1"/>
  <c r="X5" i="38" a="1"/>
  <c r="AH9" i="38" a="1"/>
  <c r="S20" i="38" a="1"/>
  <c r="AL15" i="38" a="1"/>
  <c r="M7" i="38" a="1"/>
  <c r="AB10" i="38" a="1"/>
  <c r="AG14" i="38" a="1"/>
  <c r="AB24" i="38" a="1"/>
  <c r="AQ10" i="38" a="1"/>
  <c r="AM18" i="38" a="1"/>
  <c r="AG12" i="38" a="1"/>
  <c r="S9" i="38" a="1"/>
  <c r="I23" i="38" a="1"/>
  <c r="H13" i="38" a="1"/>
  <c r="M11" i="38" a="1"/>
  <c r="X22" i="38" a="1"/>
  <c r="M17" i="38" a="1"/>
  <c r="AQ8" i="38" a="1"/>
  <c r="AB23" i="38" a="1"/>
  <c r="X11" i="38" a="1"/>
  <c r="AB22" i="38" a="1"/>
  <c r="AM19" i="38" a="1"/>
  <c r="AB9" i="38" a="1"/>
  <c r="AQ22" i="38" a="1"/>
  <c r="I9" i="38" a="1"/>
  <c r="AM5" i="38" a="1"/>
  <c r="W6" i="38" a="1"/>
  <c r="H21" i="38" a="1"/>
  <c r="S7" i="38" a="1"/>
  <c r="AQ5" i="38" a="1"/>
  <c r="AC22" i="38" a="1"/>
  <c r="AR24" i="38" a="1"/>
  <c r="AG22" i="38" a="1"/>
  <c r="AQ24" i="38" a="1"/>
  <c r="S8" i="38" a="1"/>
  <c r="N4" i="38" a="1"/>
  <c r="AL21" i="38" a="1"/>
  <c r="I6" i="38" a="1"/>
  <c r="AL10" i="38" a="1"/>
  <c r="AM7" i="38" a="1"/>
  <c r="X16" i="38" a="1"/>
  <c r="X8" i="38" a="1"/>
  <c r="AG4" i="38" a="1"/>
  <c r="R20" i="38" a="1"/>
  <c r="AB21" i="38" a="1"/>
  <c r="R22" i="38" a="1"/>
  <c r="AL12" i="38" a="1"/>
  <c r="R17" i="38" a="1"/>
  <c r="S13" i="38" a="1"/>
  <c r="AQ19" i="38" a="1"/>
  <c r="S15" i="38" a="1"/>
  <c r="X9" i="38" a="1"/>
  <c r="S21" i="38" a="1"/>
  <c r="AH8" i="38" a="1"/>
  <c r="M5" i="38" l="1"/>
  <c r="S23" i="38"/>
  <c r="S15" i="38"/>
  <c r="X13" i="38"/>
  <c r="W8" i="38"/>
  <c r="AC22" i="38"/>
  <c r="AB14" i="38"/>
  <c r="AC11" i="38"/>
  <c r="AH18" i="38"/>
  <c r="AH21" i="38"/>
  <c r="AH5" i="38"/>
  <c r="AM16" i="38"/>
  <c r="AL6" i="38"/>
  <c r="AQ4" i="38"/>
  <c r="AQ7" i="38"/>
  <c r="AR23" i="38"/>
  <c r="I4" i="38"/>
  <c r="I16" i="38"/>
  <c r="I22" i="38"/>
  <c r="H17" i="38"/>
  <c r="H8" i="38"/>
  <c r="H14" i="38"/>
  <c r="M20" i="38"/>
  <c r="M23" i="38"/>
  <c r="N24" i="38"/>
  <c r="N19" i="38"/>
  <c r="N17" i="38"/>
  <c r="S17" i="38"/>
  <c r="S8" i="38"/>
  <c r="R10" i="38"/>
  <c r="S22" i="38"/>
  <c r="R21" i="38"/>
  <c r="X23" i="38"/>
  <c r="W5" i="38"/>
  <c r="X10" i="38"/>
  <c r="X7" i="38"/>
  <c r="W20" i="38"/>
  <c r="AB4" i="38"/>
  <c r="AC18" i="38"/>
  <c r="AB15" i="38"/>
  <c r="AB10" i="38"/>
  <c r="AC23" i="38"/>
  <c r="AC7" i="38"/>
  <c r="AG15" i="38"/>
  <c r="AH14" i="38"/>
  <c r="AG14" i="38"/>
  <c r="AH17" i="38"/>
  <c r="AG17" i="38"/>
  <c r="AL11" i="38"/>
  <c r="AM12" i="38"/>
  <c r="AL18" i="38"/>
  <c r="AL15" i="38"/>
  <c r="AM15" i="38"/>
  <c r="AR18" i="38"/>
  <c r="AQ19" i="38"/>
  <c r="AR24" i="38"/>
  <c r="AR22" i="38"/>
  <c r="AR19" i="38"/>
  <c r="I11" i="38"/>
  <c r="M7" i="38"/>
  <c r="R16" i="38"/>
  <c r="I12" i="38"/>
  <c r="H10" i="38"/>
  <c r="N15" i="38"/>
  <c r="R8" i="38"/>
  <c r="X24" i="38"/>
  <c r="AC4" i="38"/>
  <c r="AC21" i="38"/>
  <c r="AH15" i="38"/>
  <c r="AL16" i="38"/>
  <c r="AQ17" i="38"/>
  <c r="I17" i="38"/>
  <c r="I8" i="38"/>
  <c r="I14" i="38"/>
  <c r="H9" i="38"/>
  <c r="H19" i="38"/>
  <c r="H6" i="38"/>
  <c r="M12" i="38"/>
  <c r="M22" i="38"/>
  <c r="N16" i="38"/>
  <c r="N22" i="38"/>
  <c r="N9" i="38"/>
  <c r="S5" i="38"/>
  <c r="R24" i="38"/>
  <c r="R6" i="38"/>
  <c r="S14" i="38"/>
  <c r="R11" i="38"/>
  <c r="X15" i="38"/>
  <c r="X22" i="38"/>
  <c r="X6" i="38"/>
  <c r="W19" i="38"/>
  <c r="W16" i="38"/>
  <c r="AB19" i="38"/>
  <c r="AC14" i="38"/>
  <c r="AB24" i="38"/>
  <c r="AB6" i="38"/>
  <c r="AC19" i="38"/>
  <c r="AG4" i="38"/>
  <c r="AG9" i="38"/>
  <c r="AH10" i="38"/>
  <c r="AG10" i="38"/>
  <c r="AH13" i="38"/>
  <c r="AG7" i="38"/>
  <c r="AM24" i="38"/>
  <c r="AM8" i="38"/>
  <c r="AL14" i="38"/>
  <c r="AL24" i="38"/>
  <c r="AM11" i="38"/>
  <c r="AR6" i="38"/>
  <c r="AQ15" i="38"/>
  <c r="AR14" i="38"/>
  <c r="AR8" i="38"/>
  <c r="AR15" i="38"/>
  <c r="H16" i="38"/>
  <c r="N6" i="38"/>
  <c r="W4" i="38"/>
  <c r="H13" i="38"/>
  <c r="M15" i="38"/>
  <c r="S11" i="38"/>
  <c r="R13" i="38"/>
  <c r="W18" i="38"/>
  <c r="AB8" i="38"/>
  <c r="AH12" i="38"/>
  <c r="AL5" i="38"/>
  <c r="AM13" i="38"/>
  <c r="AR20" i="38"/>
  <c r="I13" i="38"/>
  <c r="I23" i="38"/>
  <c r="I10" i="38"/>
  <c r="H5" i="38"/>
  <c r="H15" i="38"/>
  <c r="M21" i="38"/>
  <c r="M8" i="38"/>
  <c r="M18" i="38"/>
  <c r="N12" i="38"/>
  <c r="N18" i="38"/>
  <c r="N5" i="38"/>
  <c r="R15" i="38"/>
  <c r="R22" i="38"/>
  <c r="S19" i="38"/>
  <c r="S10" i="38"/>
  <c r="R9" i="38"/>
  <c r="X11" i="38"/>
  <c r="X20" i="38"/>
  <c r="W17" i="38"/>
  <c r="W13" i="38"/>
  <c r="W14" i="38"/>
  <c r="AB13" i="38"/>
  <c r="AC12" i="38"/>
  <c r="AB20" i="38"/>
  <c r="AB23" i="38"/>
  <c r="AC17" i="38"/>
  <c r="AH4" i="38"/>
  <c r="AH24" i="38"/>
  <c r="AH8" i="38"/>
  <c r="AG8" i="38"/>
  <c r="AH11" i="38"/>
  <c r="AG5" i="38"/>
  <c r="AM22" i="38"/>
  <c r="AM6" i="38"/>
  <c r="AL12" i="38"/>
  <c r="AL20" i="38"/>
  <c r="AM9" i="38"/>
  <c r="AQ24" i="38"/>
  <c r="AQ13" i="38"/>
  <c r="AR10" i="38"/>
  <c r="AQ20" i="38"/>
  <c r="AR13" i="38"/>
  <c r="I24" i="38"/>
  <c r="M6" i="38"/>
  <c r="R23" i="38"/>
  <c r="I21" i="38"/>
  <c r="H23" i="38"/>
  <c r="N20" i="38"/>
  <c r="S6" i="38"/>
  <c r="X19" i="38"/>
  <c r="W23" i="38"/>
  <c r="AB9" i="38"/>
  <c r="AG11" i="38"/>
  <c r="AG13" i="38"/>
  <c r="AL9" i="38"/>
  <c r="AR16" i="38"/>
  <c r="I9" i="38"/>
  <c r="I19" i="38"/>
  <c r="I6" i="38"/>
  <c r="H24" i="38"/>
  <c r="H11" i="38"/>
  <c r="M13" i="38"/>
  <c r="M19" i="38"/>
  <c r="M14" i="38"/>
  <c r="N8" i="38"/>
  <c r="N14" i="38"/>
  <c r="R4" i="38"/>
  <c r="S24" i="38"/>
  <c r="R20" i="38"/>
  <c r="S13" i="38"/>
  <c r="R12" i="38"/>
  <c r="R7" i="38"/>
  <c r="X5" i="38"/>
  <c r="X18" i="38"/>
  <c r="X21" i="38"/>
  <c r="W9" i="38"/>
  <c r="W12" i="38"/>
  <c r="AB5" i="38"/>
  <c r="AC10" i="38"/>
  <c r="AB18" i="38"/>
  <c r="AB17" i="38"/>
  <c r="AC15" i="38"/>
  <c r="AG24" i="38"/>
  <c r="AH22" i="38"/>
  <c r="AH6" i="38"/>
  <c r="AG6" i="38"/>
  <c r="AH9" i="38"/>
  <c r="AL4" i="38"/>
  <c r="AM20" i="38"/>
  <c r="AL19" i="38"/>
  <c r="AL10" i="38"/>
  <c r="AM23" i="38"/>
  <c r="AM7" i="38"/>
  <c r="AQ18" i="38"/>
  <c r="AQ11" i="38"/>
  <c r="AQ22" i="38"/>
  <c r="AQ14" i="38"/>
  <c r="AR11" i="38"/>
  <c r="H4" i="38"/>
  <c r="N11" i="38"/>
  <c r="W15" i="38"/>
  <c r="I18" i="38"/>
  <c r="M16" i="38"/>
  <c r="N13" i="38"/>
  <c r="S18" i="38"/>
  <c r="X8" i="38"/>
  <c r="AC16" i="38"/>
  <c r="AC5" i="38"/>
  <c r="AG12" i="38"/>
  <c r="AM10" i="38"/>
  <c r="AR12" i="38"/>
  <c r="AR17" i="38"/>
  <c r="I5" i="38"/>
  <c r="I15" i="38"/>
  <c r="M4" i="38"/>
  <c r="H20" i="38"/>
  <c r="H7" i="38"/>
  <c r="M9" i="38"/>
  <c r="M11" i="38"/>
  <c r="M10" i="38"/>
  <c r="N23" i="38"/>
  <c r="N10" i="38"/>
  <c r="S4" i="38"/>
  <c r="S20" i="38"/>
  <c r="R18" i="38"/>
  <c r="S7" i="38"/>
  <c r="S21" i="38"/>
  <c r="R5" i="38"/>
  <c r="W21" i="38"/>
  <c r="X16" i="38"/>
  <c r="X17" i="38"/>
  <c r="W7" i="38"/>
  <c r="W10" i="38"/>
  <c r="AC24" i="38"/>
  <c r="AC8" i="38"/>
  <c r="AB16" i="38"/>
  <c r="AB11" i="38"/>
  <c r="AC13" i="38"/>
  <c r="AG22" i="38"/>
  <c r="AH20" i="38"/>
  <c r="AG20" i="38"/>
  <c r="AH23" i="38"/>
  <c r="AH7" i="38"/>
  <c r="AM4" i="38"/>
  <c r="AM18" i="38"/>
  <c r="AL13" i="38"/>
  <c r="AL8" i="38"/>
  <c r="AM21" i="38"/>
  <c r="AM5" i="38"/>
  <c r="AQ12" i="38"/>
  <c r="AQ9" i="38"/>
  <c r="AQ16" i="38"/>
  <c r="AQ10" i="38"/>
  <c r="AR9" i="38"/>
  <c r="AR7" i="38"/>
  <c r="H22" i="38"/>
  <c r="S16" i="38"/>
  <c r="X14" i="38"/>
  <c r="W24" i="38"/>
  <c r="AC6" i="38"/>
  <c r="AB7" i="38"/>
  <c r="AG21" i="38"/>
  <c r="AG18" i="38"/>
  <c r="AL23" i="38"/>
  <c r="AL7" i="38"/>
  <c r="AM19" i="38"/>
  <c r="AQ23" i="38"/>
  <c r="AQ8" i="38"/>
  <c r="I20" i="38"/>
  <c r="I7" i="38"/>
  <c r="H21" i="38"/>
  <c r="H12" i="38"/>
  <c r="H18" i="38"/>
  <c r="M24" i="38"/>
  <c r="M17" i="38"/>
  <c r="N4" i="38"/>
  <c r="N7" i="38"/>
  <c r="N21" i="38"/>
  <c r="R19" i="38"/>
  <c r="S12" i="38"/>
  <c r="R14" i="38"/>
  <c r="R17" i="38"/>
  <c r="S9" i="38"/>
  <c r="X4" i="38"/>
  <c r="W11" i="38"/>
  <c r="X12" i="38"/>
  <c r="X9" i="38"/>
  <c r="W22" i="38"/>
  <c r="W6" i="38"/>
  <c r="AC20" i="38"/>
  <c r="AB21" i="38"/>
  <c r="AB12" i="38"/>
  <c r="AB22" i="38"/>
  <c r="AC9" i="38"/>
  <c r="AG19" i="38"/>
  <c r="AH16" i="38"/>
  <c r="AG16" i="38"/>
  <c r="AH19" i="38"/>
  <c r="AG23" i="38"/>
  <c r="AL17" i="38"/>
  <c r="AM14" i="38"/>
  <c r="AL22" i="38"/>
  <c r="AL21" i="38"/>
  <c r="AM17" i="38"/>
  <c r="AR4" i="38"/>
  <c r="AQ21" i="38"/>
  <c r="AQ5" i="38"/>
  <c r="AQ6" i="38"/>
  <c r="AR21" i="38"/>
  <c r="AR5" i="38"/>
  <c r="B25" i="28"/>
  <c r="L4" i="38" a="1"/>
  <c r="AA4" i="38" a="1"/>
  <c r="V4" i="38" a="1"/>
  <c r="AK4" i="38" a="1"/>
  <c r="AF4" i="38" a="1"/>
  <c r="Q4" i="38" a="1"/>
  <c r="AP4" i="38" a="1"/>
  <c r="V4" i="38" l="1"/>
  <c r="Q4" i="38"/>
  <c r="AP4" i="38"/>
  <c r="AT4" i="38" s="1"/>
  <c r="AA4" i="38"/>
  <c r="L4" i="38"/>
  <c r="AF4" i="38"/>
  <c r="AK4" i="38"/>
  <c r="B4" i="38" a="1"/>
  <c r="G4" i="38" a="1"/>
  <c r="AT5" i="38" l="1"/>
  <c r="AT6" i="38" s="1"/>
  <c r="AT7" i="38" s="1"/>
  <c r="AT8" i="38" s="1"/>
  <c r="AT9" i="38" s="1"/>
  <c r="AT10" i="38" s="1"/>
  <c r="AT11" i="38" s="1"/>
  <c r="AT12" i="38" s="1"/>
  <c r="AT13" i="38" s="1"/>
  <c r="AT14" i="38" s="1"/>
  <c r="AT15" i="38" s="1"/>
  <c r="AT16" i="38" s="1"/>
  <c r="AT17" i="38" s="1"/>
  <c r="AT18" i="38" s="1"/>
  <c r="AT19" i="38" s="1"/>
  <c r="AT20" i="38" s="1"/>
  <c r="AT21" i="38" s="1"/>
  <c r="AT22" i="38" s="1"/>
  <c r="AT23" i="38" s="1"/>
  <c r="AT24" i="38" s="1"/>
  <c r="AW4" i="38"/>
  <c r="G4" i="38"/>
  <c r="B4" i="38"/>
  <c r="AW5" i="38" l="1"/>
  <c r="AW6" i="38" s="1"/>
  <c r="AW7" i="38" s="1"/>
  <c r="AW8" i="38" s="1"/>
  <c r="AW9" i="38" s="1"/>
  <c r="AW10" i="38" s="1"/>
  <c r="AW11" i="38" s="1"/>
  <c r="AW12" i="38" s="1"/>
  <c r="AW13" i="38" s="1"/>
  <c r="AW14" i="38" s="1"/>
  <c r="AW15" i="38" s="1"/>
  <c r="AW16" i="38" s="1"/>
  <c r="AW17" i="38" s="1"/>
  <c r="AW18" i="38" s="1"/>
  <c r="AW19" i="38" s="1"/>
  <c r="AW20" i="38" s="1"/>
  <c r="AW21" i="38" s="1"/>
  <c r="AW22" i="38" s="1"/>
  <c r="AW23" i="38" s="1"/>
  <c r="AW24" i="38" s="1"/>
  <c r="T51" i="28"/>
  <c r="U51" i="28"/>
  <c r="D25" i="28"/>
  <c r="V51" i="28"/>
  <c r="X51" i="28"/>
  <c r="W51" i="28"/>
  <c r="S51" i="28"/>
  <c r="G25" i="28" l="1"/>
  <c r="F25" i="28"/>
  <c r="E25" i="28"/>
  <c r="C25" i="28"/>
  <c r="AC51" i="28"/>
  <c r="AM51" i="28"/>
  <c r="AE51" i="28"/>
  <c r="W103" i="28"/>
  <c r="S103" i="28"/>
  <c r="T103" i="28"/>
  <c r="U103" i="28"/>
  <c r="AM25" i="28" l="1"/>
  <c r="G51" i="28"/>
  <c r="O51" i="28"/>
  <c r="D77" i="28"/>
  <c r="L77" i="28"/>
  <c r="N51" i="28"/>
  <c r="AL25" i="28"/>
  <c r="F51" i="28"/>
  <c r="X103" i="28"/>
  <c r="V103" i="28"/>
  <c r="AI51" i="28"/>
  <c r="AA51" i="28"/>
  <c r="C77" i="28"/>
  <c r="K77" i="28"/>
  <c r="K103" i="28"/>
  <c r="C103" i="28"/>
  <c r="AK51" i="28"/>
  <c r="M77" i="28"/>
  <c r="E77" i="28"/>
  <c r="AJ51" i="28"/>
  <c r="AB51" i="28"/>
  <c r="M103" i="28"/>
  <c r="E103" i="28"/>
  <c r="C51" i="28"/>
  <c r="K51" i="28"/>
  <c r="AI25" i="28"/>
  <c r="N77" i="28"/>
  <c r="F77" i="28"/>
  <c r="F103" i="28"/>
  <c r="N103" i="28"/>
  <c r="L103" i="28"/>
  <c r="D103" i="28"/>
  <c r="AN51" i="28"/>
  <c r="AL51" i="28"/>
  <c r="AF51" i="28"/>
  <c r="AD51" i="28"/>
  <c r="O77" i="28"/>
  <c r="G77" i="28"/>
  <c r="L51" i="28"/>
  <c r="AJ25" i="28"/>
  <c r="D51" i="28"/>
  <c r="G103" i="28"/>
  <c r="O103" i="28"/>
  <c r="E51" i="28"/>
  <c r="M51" i="28"/>
  <c r="AK25" i="28"/>
  <c r="AH5" i="28" l="1"/>
  <c r="AH6" i="28" s="1"/>
  <c r="AH7" i="28" s="1"/>
  <c r="AH8" i="28" s="1"/>
  <c r="AH9" i="28" s="1"/>
  <c r="AH10" i="28" s="1"/>
  <c r="AH11" i="28" s="1"/>
  <c r="AH12" i="28" s="1"/>
  <c r="AH13" i="28" s="1"/>
  <c r="AH14" i="28" s="1"/>
  <c r="AH15" i="28" s="1"/>
  <c r="AH16" i="28" s="1"/>
  <c r="AH17" i="28" s="1"/>
  <c r="AH18" i="28" s="1"/>
  <c r="AH19" i="28" s="1"/>
  <c r="AH20" i="28" s="1"/>
  <c r="AH21" i="28" s="1"/>
  <c r="AH22" i="28" s="1"/>
  <c r="AH23" i="28" s="1"/>
  <c r="AH24" i="28" s="1"/>
  <c r="Z5" i="28"/>
  <c r="Z6" i="28" s="1"/>
  <c r="Z7" i="28" s="1"/>
  <c r="Z8" i="28" s="1"/>
  <c r="Z9" i="28" s="1"/>
  <c r="Z10" i="28" s="1"/>
  <c r="Z11" i="28" s="1"/>
  <c r="Z12" i="28" s="1"/>
  <c r="Z13" i="28" s="1"/>
  <c r="Z14" i="28" s="1"/>
  <c r="Z15" i="28" s="1"/>
  <c r="Z16" i="28" s="1"/>
  <c r="Z17" i="28" s="1"/>
  <c r="Z18" i="28" s="1"/>
  <c r="Z19" i="28" s="1"/>
  <c r="Z20" i="28" s="1"/>
  <c r="Z21" i="28" s="1"/>
  <c r="Z22" i="28" s="1"/>
  <c r="Z23" i="28" s="1"/>
  <c r="Z24" i="28" s="1"/>
  <c r="Z25" i="28" s="1"/>
  <c r="J83" i="28"/>
  <c r="J84" i="28" s="1"/>
  <c r="J85" i="28" s="1"/>
  <c r="J86" i="28" s="1"/>
  <c r="J87" i="28" s="1"/>
  <c r="J88" i="28" s="1"/>
  <c r="J89" i="28" s="1"/>
  <c r="J90" i="28" s="1"/>
  <c r="J91" i="28" s="1"/>
  <c r="J92" i="28" s="1"/>
  <c r="J93" i="28" s="1"/>
  <c r="J94" i="28" s="1"/>
  <c r="J95" i="28" s="1"/>
  <c r="J96" i="28" s="1"/>
  <c r="J97" i="28" s="1"/>
  <c r="J98" i="28" s="1"/>
  <c r="J99" i="28" s="1"/>
  <c r="J100" i="28" s="1"/>
  <c r="J101" i="28" s="1"/>
  <c r="J102" i="28" s="1"/>
  <c r="J103" i="28" s="1"/>
  <c r="R83" i="28"/>
  <c r="R84" i="28" s="1"/>
  <c r="R85" i="28" s="1"/>
  <c r="R86" i="28" s="1"/>
  <c r="R87" i="28" s="1"/>
  <c r="R88" i="28" s="1"/>
  <c r="R89" i="28" s="1"/>
  <c r="R90" i="28" s="1"/>
  <c r="R91" i="28" s="1"/>
  <c r="R92" i="28" s="1"/>
  <c r="R93" i="28" s="1"/>
  <c r="R94" i="28" s="1"/>
  <c r="R95" i="28" s="1"/>
  <c r="R96" i="28" s="1"/>
  <c r="R97" i="28" s="1"/>
  <c r="R98" i="28" s="1"/>
  <c r="R99" i="28" s="1"/>
  <c r="R100" i="28" s="1"/>
  <c r="R101" i="28" s="1"/>
  <c r="R102" i="28" s="1"/>
  <c r="R103" i="28" s="1"/>
  <c r="B83" i="28" l="1"/>
  <c r="B84" i="28" s="1"/>
  <c r="B85" i="28" s="1"/>
  <c r="B86" i="28" s="1"/>
  <c r="B87" i="28" s="1"/>
  <c r="B88" i="28" s="1"/>
  <c r="B89" i="28" s="1"/>
  <c r="B90" i="28" s="1"/>
  <c r="B91" i="28" s="1"/>
  <c r="B92" i="28" s="1"/>
  <c r="B93" i="28" s="1"/>
  <c r="B94" i="28" s="1"/>
  <c r="B95" i="28" s="1"/>
  <c r="B96" i="28" s="1"/>
  <c r="B97" i="28" s="1"/>
  <c r="B98" i="28" s="1"/>
  <c r="B99" i="28" s="1"/>
  <c r="B100" i="28" s="1"/>
  <c r="B101" i="28" s="1"/>
  <c r="B102" i="28" s="1"/>
  <c r="B103" i="28" s="1"/>
  <c r="J57" i="28"/>
  <c r="J58" i="28" s="1"/>
  <c r="J59" i="28" s="1"/>
  <c r="J60" i="28" s="1"/>
  <c r="J61" i="28" s="1"/>
  <c r="J62" i="28" s="1"/>
  <c r="J63" i="28" s="1"/>
  <c r="J64" i="28" s="1"/>
  <c r="J65" i="28" s="1"/>
  <c r="J66" i="28" s="1"/>
  <c r="J67" i="28" s="1"/>
  <c r="J68" i="28" s="1"/>
  <c r="J69" i="28" s="1"/>
  <c r="J70" i="28" s="1"/>
  <c r="J71" i="28" s="1"/>
  <c r="J72" i="28" s="1"/>
  <c r="J73" i="28" s="1"/>
  <c r="J74" i="28" s="1"/>
  <c r="J75" i="28" s="1"/>
  <c r="J76" i="28" s="1"/>
  <c r="J77" i="28" s="1"/>
  <c r="B57" i="28"/>
  <c r="B58" i="28" s="1"/>
  <c r="B59" i="28" s="1"/>
  <c r="B60" i="28" s="1"/>
  <c r="B61" i="28" s="1"/>
  <c r="B62" i="28" s="1"/>
  <c r="B63" i="28" s="1"/>
  <c r="B64" i="28" s="1"/>
  <c r="B65" i="28" s="1"/>
  <c r="B66" i="28" s="1"/>
  <c r="B67" i="28" s="1"/>
  <c r="B68" i="28" s="1"/>
  <c r="B69" i="28" s="1"/>
  <c r="B70" i="28" s="1"/>
  <c r="B71" i="28" s="1"/>
  <c r="B72" i="28" s="1"/>
  <c r="B73" i="28" s="1"/>
  <c r="B74" i="28" s="1"/>
  <c r="B75" i="28" s="1"/>
  <c r="B76" i="28" s="1"/>
  <c r="B77" i="28" s="1"/>
  <c r="AH31" i="28"/>
  <c r="AH32" i="28" s="1"/>
  <c r="AH33" i="28" s="1"/>
  <c r="AH34" i="28" s="1"/>
  <c r="AH35" i="28" s="1"/>
  <c r="AH36" i="28" s="1"/>
  <c r="AH37" i="28" s="1"/>
  <c r="AH38" i="28" s="1"/>
  <c r="AH39" i="28" s="1"/>
  <c r="AH40" i="28" s="1"/>
  <c r="AH41" i="28" s="1"/>
  <c r="AH42" i="28" s="1"/>
  <c r="AH43" i="28" s="1"/>
  <c r="AH44" i="28" s="1"/>
  <c r="AH45" i="28" s="1"/>
  <c r="AH46" i="28" s="1"/>
  <c r="AH47" i="28" s="1"/>
  <c r="AH48" i="28" s="1"/>
  <c r="AH49" i="28" s="1"/>
  <c r="AH50" i="28" s="1"/>
  <c r="AH51" i="28" s="1"/>
  <c r="Z31" i="28"/>
  <c r="Z32" i="28" s="1"/>
  <c r="Z33" i="28" s="1"/>
  <c r="Z34" i="28" s="1"/>
  <c r="Z35" i="28" s="1"/>
  <c r="Z36" i="28" s="1"/>
  <c r="Z37" i="28" s="1"/>
  <c r="Z38" i="28" s="1"/>
  <c r="Z39" i="28" s="1"/>
  <c r="Z40" i="28" s="1"/>
  <c r="Z41" i="28" s="1"/>
  <c r="Z42" i="28" s="1"/>
  <c r="Z43" i="28" s="1"/>
  <c r="Z44" i="28" s="1"/>
  <c r="Z45" i="28" s="1"/>
  <c r="Z46" i="28" s="1"/>
  <c r="Z47" i="28" s="1"/>
  <c r="Z48" i="28" s="1"/>
  <c r="Z49" i="28" s="1"/>
  <c r="Z50" i="28" s="1"/>
  <c r="Z51" i="28" s="1"/>
  <c r="R31" i="28"/>
  <c r="R32" i="28" s="1"/>
  <c r="R33" i="28" s="1"/>
  <c r="R34" i="28" s="1"/>
  <c r="R35" i="28" s="1"/>
  <c r="R36" i="28" s="1"/>
  <c r="R37" i="28" s="1"/>
  <c r="R38" i="28" s="1"/>
  <c r="R39" i="28" s="1"/>
  <c r="R40" i="28" s="1"/>
  <c r="R41" i="28" s="1"/>
  <c r="R42" i="28" s="1"/>
  <c r="R43" i="28" s="1"/>
  <c r="R44" i="28" s="1"/>
  <c r="R45" i="28" s="1"/>
  <c r="R46" i="28" s="1"/>
  <c r="R47" i="28" s="1"/>
  <c r="R48" i="28" s="1"/>
  <c r="R49" i="28" s="1"/>
  <c r="R50" i="28" s="1"/>
  <c r="R51" i="28" s="1"/>
  <c r="J31" i="28"/>
  <c r="J32" i="28" s="1"/>
  <c r="J33" i="28" s="1"/>
  <c r="J34" i="28" s="1"/>
  <c r="J35" i="28" s="1"/>
  <c r="J36" i="28" s="1"/>
  <c r="J37" i="28" s="1"/>
  <c r="J38" i="28" s="1"/>
  <c r="J39" i="28" s="1"/>
  <c r="J40" i="28" s="1"/>
  <c r="J41" i="28" s="1"/>
  <c r="J42" i="28" s="1"/>
  <c r="J43" i="28" s="1"/>
  <c r="J44" i="28" s="1"/>
  <c r="J45" i="28" s="1"/>
  <c r="J46" i="28" s="1"/>
  <c r="J47" i="28" s="1"/>
  <c r="J48" i="28" s="1"/>
  <c r="J49" i="28" s="1"/>
  <c r="J50" i="28" s="1"/>
  <c r="B31" i="28"/>
  <c r="B32" i="28" s="1"/>
  <c r="B33" i="28" s="1"/>
  <c r="B34" i="28" s="1"/>
  <c r="B35" i="28" s="1"/>
  <c r="B36" i="28" s="1"/>
  <c r="B37" i="28" s="1"/>
  <c r="B38" i="28" s="1"/>
  <c r="B39" i="28" s="1"/>
  <c r="B40" i="28" s="1"/>
  <c r="B41" i="28" s="1"/>
  <c r="B42" i="28" s="1"/>
  <c r="B43" i="28" s="1"/>
  <c r="B44" i="28" s="1"/>
  <c r="B45" i="28" s="1"/>
  <c r="B46" i="28" s="1"/>
  <c r="B47" i="28" s="1"/>
  <c r="B48" i="28" s="1"/>
  <c r="B49" i="28" s="1"/>
  <c r="B50" i="28" s="1"/>
  <c r="B6" i="28"/>
  <c r="B7" i="28" s="1"/>
  <c r="B8" i="28" s="1"/>
  <c r="B9" i="28" s="1"/>
  <c r="B10" i="28" s="1"/>
  <c r="B11" i="28" s="1"/>
  <c r="B12" i="28" s="1"/>
  <c r="B13" i="28" s="1"/>
  <c r="B14" i="28" s="1"/>
  <c r="B15" i="28" s="1"/>
  <c r="B16" i="28" s="1"/>
  <c r="B17" i="28" s="1"/>
  <c r="B18" i="28" s="1"/>
  <c r="B19" i="28" s="1"/>
  <c r="B20" i="28" s="1"/>
  <c r="B21" i="28" s="1"/>
  <c r="B22" i="28" s="1"/>
  <c r="B23" i="28" s="1"/>
  <c r="B24" i="28" s="1"/>
  <c r="J5" i="28"/>
  <c r="J6" i="28" s="1"/>
  <c r="J7" i="28" s="1"/>
  <c r="J8" i="28" s="1"/>
  <c r="J9" i="28" s="1"/>
  <c r="J10" i="28" s="1"/>
  <c r="J11" i="28" s="1"/>
  <c r="J12" i="28" s="1"/>
  <c r="J13" i="28" s="1"/>
  <c r="J14" i="28" s="1"/>
  <c r="J15" i="28" s="1"/>
  <c r="J16" i="28" s="1"/>
  <c r="J17" i="28" s="1"/>
  <c r="J18" i="28" s="1"/>
  <c r="J19" i="28" s="1"/>
  <c r="J20" i="28" s="1"/>
  <c r="J21" i="28" s="1"/>
  <c r="J22" i="28" s="1"/>
  <c r="J23" i="28" s="1"/>
  <c r="J24" i="28" s="1"/>
  <c r="N25" i="28"/>
  <c r="M24" i="28"/>
  <c r="K24" i="28"/>
  <c r="M23" i="28"/>
  <c r="L23" i="28"/>
  <c r="N22" i="28"/>
  <c r="M22" i="28"/>
  <c r="L22" i="28"/>
  <c r="N21" i="28"/>
  <c r="L21" i="28"/>
  <c r="N20" i="28"/>
  <c r="M20" i="28"/>
  <c r="L20" i="28"/>
  <c r="K20" i="28"/>
  <c r="N19" i="28"/>
  <c r="M19" i="28"/>
  <c r="L19" i="28"/>
  <c r="M18" i="28"/>
  <c r="N17" i="28"/>
  <c r="L17" i="28"/>
  <c r="M16" i="28"/>
  <c r="K16" i="28"/>
  <c r="N15" i="28"/>
  <c r="M15" i="28"/>
  <c r="L15" i="28"/>
  <c r="M14" i="28"/>
  <c r="L14" i="28"/>
  <c r="N13" i="28"/>
  <c r="L13" i="28"/>
  <c r="N12" i="28"/>
  <c r="M12" i="28"/>
  <c r="L12" i="28"/>
  <c r="N11" i="28"/>
  <c r="L11" i="28"/>
  <c r="N10" i="28"/>
  <c r="M10" i="28"/>
  <c r="N23" i="28"/>
  <c r="L18" i="28"/>
  <c r="M7" i="28" l="1"/>
  <c r="L6" i="28"/>
  <c r="N8" i="28"/>
  <c r="M6" i="28"/>
  <c r="N6" i="28"/>
  <c r="K17" i="28"/>
  <c r="L5" i="28"/>
  <c r="L8" i="28"/>
  <c r="N7" i="28"/>
  <c r="M5" i="28"/>
  <c r="M9" i="28"/>
  <c r="K19" i="28"/>
  <c r="L7" i="28"/>
  <c r="M8" i="28"/>
  <c r="N9" i="28"/>
  <c r="L9" i="28"/>
  <c r="K6" i="28"/>
  <c r="K21" i="28"/>
  <c r="N5" i="28"/>
  <c r="O9" i="28"/>
  <c r="K22" i="28"/>
  <c r="K10" i="28"/>
  <c r="K18" i="28"/>
  <c r="K7" i="28"/>
  <c r="K5" i="28"/>
  <c r="K14" i="28"/>
  <c r="O25" i="28"/>
  <c r="O8" i="28"/>
  <c r="K9" i="28"/>
  <c r="K11" i="28"/>
  <c r="K8" i="28"/>
  <c r="K12" i="28"/>
  <c r="O17" i="28"/>
  <c r="K25" i="28"/>
  <c r="O24" i="28"/>
  <c r="L25" i="28"/>
  <c r="M13" i="28"/>
  <c r="K15" i="28"/>
  <c r="N16" i="28"/>
  <c r="O20" i="28"/>
  <c r="M21" i="28"/>
  <c r="K23" i="28"/>
  <c r="N24" i="28"/>
  <c r="M11" i="28"/>
  <c r="L16" i="28"/>
  <c r="O23" i="28"/>
  <c r="N14" i="28"/>
  <c r="L10" i="28"/>
  <c r="K13" i="28"/>
  <c r="O10" i="28"/>
  <c r="O16" i="28"/>
  <c r="O22" i="28"/>
  <c r="L24" i="28"/>
  <c r="O11" i="28"/>
  <c r="O19" i="28"/>
  <c r="O18" i="28"/>
  <c r="O12" i="28"/>
  <c r="M17" i="28"/>
  <c r="O5" i="28"/>
  <c r="O13" i="28"/>
  <c r="O21" i="28"/>
  <c r="O6" i="28"/>
  <c r="O14" i="28"/>
  <c r="N18" i="28"/>
  <c r="M25" i="28"/>
  <c r="O7" i="28"/>
  <c r="O15" i="28"/>
  <c r="K27" i="28" l="1"/>
  <c r="N27" i="28"/>
  <c r="M27" i="28"/>
  <c r="O27" i="28"/>
  <c r="L27" i="28"/>
  <c r="AM24" i="28" l="1"/>
  <c r="AM23" i="28"/>
  <c r="AM22" i="28"/>
  <c r="AM21" i="28"/>
  <c r="AM20" i="28"/>
  <c r="AM19" i="28"/>
  <c r="AM18" i="28"/>
  <c r="AM17" i="28"/>
  <c r="AM16" i="28"/>
  <c r="AM15" i="28"/>
  <c r="AM14" i="28"/>
  <c r="AM13" i="28"/>
  <c r="AM12" i="28"/>
  <c r="AM11" i="28"/>
  <c r="AM10" i="28"/>
  <c r="U102" i="28"/>
  <c r="T102" i="28"/>
  <c r="T101" i="28"/>
  <c r="S101" i="28"/>
  <c r="W100" i="28"/>
  <c r="W98" i="28"/>
  <c r="S98" i="28"/>
  <c r="W97" i="28"/>
  <c r="U97" i="28"/>
  <c r="T97" i="28"/>
  <c r="W96" i="28"/>
  <c r="U96" i="28"/>
  <c r="T96" i="28"/>
  <c r="S96" i="28"/>
  <c r="W95" i="28"/>
  <c r="U94" i="28"/>
  <c r="T94" i="28"/>
  <c r="T93" i="28"/>
  <c r="S93" i="28"/>
  <c r="W92" i="28"/>
  <c r="U91" i="28"/>
  <c r="T91" i="28"/>
  <c r="S91" i="28"/>
  <c r="W90" i="28"/>
  <c r="S90" i="28"/>
  <c r="W89" i="28"/>
  <c r="U89" i="28"/>
  <c r="T89" i="28"/>
  <c r="W88" i="28"/>
  <c r="U88" i="28"/>
  <c r="T88" i="28"/>
  <c r="S88" i="28"/>
  <c r="W87" i="28"/>
  <c r="U86" i="28"/>
  <c r="T86" i="28"/>
  <c r="S86" i="28"/>
  <c r="W85" i="28"/>
  <c r="U84" i="28"/>
  <c r="T84" i="28"/>
  <c r="S84" i="28"/>
  <c r="W83" i="28"/>
  <c r="AE47" i="28"/>
  <c r="AE39" i="28"/>
  <c r="L5" i="38" a="1"/>
  <c r="L5" i="38" l="1"/>
  <c r="AE41" i="28"/>
  <c r="AE49" i="28"/>
  <c r="U83" i="28"/>
  <c r="AE40" i="28"/>
  <c r="AE48" i="28"/>
  <c r="S89" i="28"/>
  <c r="S97" i="28"/>
  <c r="W86" i="28"/>
  <c r="U87" i="28"/>
  <c r="AE44" i="28"/>
  <c r="T85" i="28"/>
  <c r="S94" i="28"/>
  <c r="S102" i="28"/>
  <c r="U95" i="28"/>
  <c r="AE36" i="28"/>
  <c r="W84" i="28"/>
  <c r="U85" i="28"/>
  <c r="T92" i="28"/>
  <c r="W93" i="28"/>
  <c r="T100" i="28"/>
  <c r="W101" i="28"/>
  <c r="T87" i="28"/>
  <c r="T83" i="28"/>
  <c r="U92" i="28"/>
  <c r="U100" i="28"/>
  <c r="S31" i="28"/>
  <c r="W34" i="28"/>
  <c r="U37" i="28"/>
  <c r="T38" i="28"/>
  <c r="S39" i="28"/>
  <c r="W42" i="28"/>
  <c r="U45" i="28"/>
  <c r="T46" i="28"/>
  <c r="S47" i="28"/>
  <c r="W50" i="28"/>
  <c r="AK37" i="28"/>
  <c r="AM38" i="28"/>
  <c r="AI39" i="28"/>
  <c r="AJ42" i="28"/>
  <c r="AK45" i="28"/>
  <c r="AM46" i="28"/>
  <c r="AI47" i="28"/>
  <c r="AJ50" i="28"/>
  <c r="T31" i="28"/>
  <c r="S32" i="28"/>
  <c r="W35" i="28"/>
  <c r="AI32" i="28"/>
  <c r="AI34" i="28"/>
  <c r="U32" i="28"/>
  <c r="T33" i="28"/>
  <c r="S34" i="28"/>
  <c r="AK32" i="28"/>
  <c r="U33" i="28"/>
  <c r="T34" i="28"/>
  <c r="S35" i="28"/>
  <c r="AI35" i="28"/>
  <c r="AM6" i="28"/>
  <c r="O32" i="28"/>
  <c r="G32" i="28"/>
  <c r="AK5" i="28"/>
  <c r="M31" i="28"/>
  <c r="E31" i="28"/>
  <c r="AK7" i="28"/>
  <c r="M33" i="28"/>
  <c r="E33" i="28"/>
  <c r="AK9" i="28"/>
  <c r="M35" i="28"/>
  <c r="E35" i="28"/>
  <c r="C58" i="28"/>
  <c r="K58" i="28"/>
  <c r="C60" i="28"/>
  <c r="K60" i="28"/>
  <c r="M84" i="28"/>
  <c r="E84" i="28"/>
  <c r="E86" i="28"/>
  <c r="M86" i="28"/>
  <c r="AC34" i="28"/>
  <c r="AN31" i="28"/>
  <c r="AL31" i="28"/>
  <c r="AN33" i="28"/>
  <c r="AL33" i="28"/>
  <c r="N59" i="28"/>
  <c r="F59" i="28"/>
  <c r="G85" i="28"/>
  <c r="O85" i="28"/>
  <c r="V83" i="28"/>
  <c r="X83" i="28"/>
  <c r="AE33" i="28"/>
  <c r="AD35" i="28"/>
  <c r="AF35" i="28"/>
  <c r="U31" i="28"/>
  <c r="T32" i="28"/>
  <c r="S33" i="28"/>
  <c r="X86" i="28"/>
  <c r="V86" i="28"/>
  <c r="S87" i="28"/>
  <c r="T95" i="28"/>
  <c r="AM31" i="28"/>
  <c r="AJ32" i="28"/>
  <c r="AM33" i="28"/>
  <c r="AJ34" i="28"/>
  <c r="AM35" i="28"/>
  <c r="AL5" i="28"/>
  <c r="N31" i="28"/>
  <c r="F31" i="28"/>
  <c r="AL7" i="28"/>
  <c r="N33" i="28"/>
  <c r="F33" i="28"/>
  <c r="AL9" i="28"/>
  <c r="N35" i="28"/>
  <c r="F35" i="28"/>
  <c r="G57" i="28"/>
  <c r="O57" i="28"/>
  <c r="L58" i="28"/>
  <c r="D58" i="28"/>
  <c r="O59" i="28"/>
  <c r="G59" i="28"/>
  <c r="L60" i="28"/>
  <c r="D60" i="28"/>
  <c r="G61" i="28"/>
  <c r="O61" i="28"/>
  <c r="F84" i="28"/>
  <c r="N84" i="28"/>
  <c r="F86" i="28"/>
  <c r="N86" i="28"/>
  <c r="AI6" i="28"/>
  <c r="K32" i="28"/>
  <c r="C32" i="28"/>
  <c r="AI8" i="28"/>
  <c r="K34" i="28"/>
  <c r="C34" i="28"/>
  <c r="M58" i="28"/>
  <c r="E58" i="28"/>
  <c r="M60" i="28"/>
  <c r="E60" i="28"/>
  <c r="K83" i="28"/>
  <c r="C83" i="28"/>
  <c r="K85" i="28"/>
  <c r="C85" i="28"/>
  <c r="K87" i="28"/>
  <c r="C87" i="28"/>
  <c r="AE31" i="28"/>
  <c r="AJ7" i="28"/>
  <c r="D33" i="28"/>
  <c r="L33" i="28"/>
  <c r="N57" i="28"/>
  <c r="F57" i="28"/>
  <c r="L84" i="28"/>
  <c r="D84" i="28"/>
  <c r="AE42" i="28"/>
  <c r="AB31" i="28"/>
  <c r="AA32" i="28"/>
  <c r="AE35" i="28"/>
  <c r="AE43" i="28"/>
  <c r="V32" i="28"/>
  <c r="X32" i="28"/>
  <c r="X84" i="28"/>
  <c r="V84" i="28"/>
  <c r="S85" i="28"/>
  <c r="AL32" i="28"/>
  <c r="AN32" i="28"/>
  <c r="AN34" i="28"/>
  <c r="AL34" i="28"/>
  <c r="AM5" i="28"/>
  <c r="O31" i="28"/>
  <c r="G31" i="28"/>
  <c r="AJ6" i="28"/>
  <c r="L32" i="28"/>
  <c r="D32" i="28"/>
  <c r="AM7" i="28"/>
  <c r="G33" i="28"/>
  <c r="O33" i="28"/>
  <c r="AJ8" i="28"/>
  <c r="L34" i="28"/>
  <c r="D34" i="28"/>
  <c r="AM9" i="28"/>
  <c r="G35" i="28"/>
  <c r="O35" i="28"/>
  <c r="F58" i="28"/>
  <c r="N58" i="28"/>
  <c r="F60" i="28"/>
  <c r="N60" i="28"/>
  <c r="D83" i="28"/>
  <c r="L83" i="28"/>
  <c r="O84" i="28"/>
  <c r="G84" i="28"/>
  <c r="D85" i="28"/>
  <c r="L85" i="28"/>
  <c r="G86" i="28"/>
  <c r="O86" i="28"/>
  <c r="D87" i="28"/>
  <c r="L87" i="28"/>
  <c r="V87" i="28"/>
  <c r="X87" i="28"/>
  <c r="AI33" i="28"/>
  <c r="AK6" i="28"/>
  <c r="E32" i="28"/>
  <c r="M32" i="28"/>
  <c r="AK8" i="28"/>
  <c r="E34" i="28"/>
  <c r="M34" i="28"/>
  <c r="K57" i="28"/>
  <c r="C57" i="28"/>
  <c r="K59" i="28"/>
  <c r="C59" i="28"/>
  <c r="K61" i="28"/>
  <c r="C61" i="28"/>
  <c r="E83" i="28"/>
  <c r="M83" i="28"/>
  <c r="E85" i="28"/>
  <c r="M85" i="28"/>
  <c r="E87" i="28"/>
  <c r="M87" i="28"/>
  <c r="AD33" i="28"/>
  <c r="AF33" i="28"/>
  <c r="AB35" i="28"/>
  <c r="AN35" i="28"/>
  <c r="AL35" i="28"/>
  <c r="AM8" i="28"/>
  <c r="G34" i="28"/>
  <c r="O34" i="28"/>
  <c r="N61" i="28"/>
  <c r="F61" i="28"/>
  <c r="O83" i="28"/>
  <c r="G83" i="28"/>
  <c r="L86" i="28"/>
  <c r="D86" i="28"/>
  <c r="AF34" i="28"/>
  <c r="AD34" i="28"/>
  <c r="AA31" i="28"/>
  <c r="X31" i="28"/>
  <c r="V31" i="28"/>
  <c r="AB32" i="28"/>
  <c r="X33" i="28"/>
  <c r="V33" i="28"/>
  <c r="T35" i="28"/>
  <c r="S92" i="28"/>
  <c r="S100" i="28"/>
  <c r="AI31" i="28"/>
  <c r="AD31" i="28"/>
  <c r="AF31" i="28"/>
  <c r="AC32" i="28"/>
  <c r="AB33" i="28"/>
  <c r="AA34" i="28"/>
  <c r="AE37" i="28"/>
  <c r="AE45" i="28"/>
  <c r="W32" i="28"/>
  <c r="X34" i="28"/>
  <c r="V34" i="28"/>
  <c r="U35" i="28"/>
  <c r="S83" i="28"/>
  <c r="W91" i="28"/>
  <c r="AJ31" i="28"/>
  <c r="AM32" i="28"/>
  <c r="AJ33" i="28"/>
  <c r="AM34" i="28"/>
  <c r="AJ35" i="28"/>
  <c r="AL6" i="28"/>
  <c r="F32" i="28"/>
  <c r="N32" i="28"/>
  <c r="AL8" i="28"/>
  <c r="F34" i="28"/>
  <c r="N34" i="28"/>
  <c r="D57" i="28"/>
  <c r="L57" i="28"/>
  <c r="O58" i="28"/>
  <c r="G58" i="28"/>
  <c r="D59" i="28"/>
  <c r="L59" i="28"/>
  <c r="O60" i="28"/>
  <c r="G60" i="28"/>
  <c r="D61" i="28"/>
  <c r="L61" i="28"/>
  <c r="N83" i="28"/>
  <c r="F83" i="28"/>
  <c r="N85" i="28"/>
  <c r="F85" i="28"/>
  <c r="N87" i="28"/>
  <c r="F87" i="28"/>
  <c r="AJ5" i="28"/>
  <c r="D31" i="28"/>
  <c r="L31" i="28"/>
  <c r="AJ9" i="28"/>
  <c r="D35" i="28"/>
  <c r="L35" i="28"/>
  <c r="O87" i="28"/>
  <c r="G87" i="28"/>
  <c r="AE32" i="28"/>
  <c r="AC35" i="28"/>
  <c r="AE34" i="28"/>
  <c r="AE50" i="28"/>
  <c r="AK34" i="28"/>
  <c r="AC31" i="28"/>
  <c r="AA33" i="28"/>
  <c r="W31" i="28"/>
  <c r="U34" i="28"/>
  <c r="AF32" i="28"/>
  <c r="AD32" i="28"/>
  <c r="AC33" i="28"/>
  <c r="AB34" i="28"/>
  <c r="AA35" i="28"/>
  <c r="AE38" i="28"/>
  <c r="AE46" i="28"/>
  <c r="W33" i="28"/>
  <c r="X35" i="28"/>
  <c r="V35" i="28"/>
  <c r="V85" i="28"/>
  <c r="X85" i="28"/>
  <c r="U90" i="28"/>
  <c r="U98" i="28"/>
  <c r="AK31" i="28"/>
  <c r="AK33" i="28"/>
  <c r="AK35" i="28"/>
  <c r="AI5" i="28"/>
  <c r="C31" i="28"/>
  <c r="K31" i="28"/>
  <c r="AI7" i="28"/>
  <c r="C33" i="28"/>
  <c r="K33" i="28"/>
  <c r="AI9" i="28"/>
  <c r="C35" i="28"/>
  <c r="K35" i="28"/>
  <c r="E57" i="28"/>
  <c r="M57" i="28"/>
  <c r="E59" i="28"/>
  <c r="M59" i="28"/>
  <c r="E61" i="28"/>
  <c r="M61" i="28"/>
  <c r="K84" i="28"/>
  <c r="C84" i="28"/>
  <c r="K86" i="28"/>
  <c r="C86" i="28"/>
  <c r="AD41" i="28"/>
  <c r="F15" i="28"/>
  <c r="AF41" i="28"/>
  <c r="G21" i="28"/>
  <c r="V36" i="28"/>
  <c r="X36" i="28"/>
  <c r="V88" i="28"/>
  <c r="X88" i="28"/>
  <c r="V92" i="28"/>
  <c r="X92" i="28"/>
  <c r="X98" i="28"/>
  <c r="V98" i="28"/>
  <c r="AI11" i="28"/>
  <c r="C37" i="28"/>
  <c r="K37" i="28"/>
  <c r="O44" i="28"/>
  <c r="G44" i="28"/>
  <c r="E63" i="28"/>
  <c r="M63" i="28"/>
  <c r="L68" i="28"/>
  <c r="D68" i="28"/>
  <c r="K73" i="28"/>
  <c r="C73" i="28"/>
  <c r="M91" i="28"/>
  <c r="E91" i="28"/>
  <c r="AB36" i="28"/>
  <c r="AA37" i="28"/>
  <c r="C11" i="28"/>
  <c r="G14" i="28"/>
  <c r="F16" i="28"/>
  <c r="AF42" i="28"/>
  <c r="AD42" i="28"/>
  <c r="AC43" i="28"/>
  <c r="E17" i="28"/>
  <c r="D18" i="28"/>
  <c r="AB44" i="28"/>
  <c r="AA45" i="28"/>
  <c r="C19" i="28"/>
  <c r="G22" i="28"/>
  <c r="AF50" i="28"/>
  <c r="F24" i="28"/>
  <c r="AD50" i="28"/>
  <c r="X37" i="28"/>
  <c r="V37" i="28"/>
  <c r="U38" i="28"/>
  <c r="T39" i="28"/>
  <c r="S40" i="28"/>
  <c r="W43" i="28"/>
  <c r="X45" i="28"/>
  <c r="V45" i="28"/>
  <c r="U46" i="28"/>
  <c r="T47" i="28"/>
  <c r="S48" i="28"/>
  <c r="S95" i="28"/>
  <c r="S99" i="28"/>
  <c r="S106" i="28"/>
  <c r="AI36" i="28"/>
  <c r="AL37" i="28"/>
  <c r="AN37" i="28"/>
  <c r="AJ39" i="28"/>
  <c r="AK42" i="28"/>
  <c r="AM43" i="28"/>
  <c r="AI44" i="28"/>
  <c r="AL45" i="28"/>
  <c r="AN45" i="28"/>
  <c r="AJ47" i="28"/>
  <c r="AK50" i="28"/>
  <c r="AJ11" i="28"/>
  <c r="D37" i="28"/>
  <c r="L37" i="28"/>
  <c r="AK14" i="28"/>
  <c r="M40" i="28"/>
  <c r="E40" i="28"/>
  <c r="G41" i="28"/>
  <c r="O41" i="28"/>
  <c r="AI16" i="28"/>
  <c r="K42" i="28"/>
  <c r="C42" i="28"/>
  <c r="AL17" i="28"/>
  <c r="F43" i="28"/>
  <c r="N43" i="28"/>
  <c r="AJ19" i="28"/>
  <c r="D45" i="28"/>
  <c r="L45" i="28"/>
  <c r="AK22" i="28"/>
  <c r="M48" i="28"/>
  <c r="E48" i="28"/>
  <c r="G49" i="28"/>
  <c r="O49" i="28"/>
  <c r="AI24" i="28"/>
  <c r="K50" i="28"/>
  <c r="C50" i="28"/>
  <c r="C62" i="28"/>
  <c r="K62" i="28"/>
  <c r="F63" i="28"/>
  <c r="N63" i="28"/>
  <c r="D65" i="28"/>
  <c r="L65" i="28"/>
  <c r="M68" i="28"/>
  <c r="E68" i="28"/>
  <c r="O69" i="28"/>
  <c r="G69" i="28"/>
  <c r="C70" i="28"/>
  <c r="K70" i="28"/>
  <c r="F71" i="28"/>
  <c r="N71" i="28"/>
  <c r="D73" i="28"/>
  <c r="L73" i="28"/>
  <c r="M76" i="28"/>
  <c r="E76" i="28"/>
  <c r="M88" i="28"/>
  <c r="E88" i="28"/>
  <c r="O89" i="28"/>
  <c r="G89" i="28"/>
  <c r="K90" i="28"/>
  <c r="C90" i="28"/>
  <c r="N91" i="28"/>
  <c r="F91" i="28"/>
  <c r="L93" i="28"/>
  <c r="D93" i="28"/>
  <c r="M96" i="28"/>
  <c r="E96" i="28"/>
  <c r="O97" i="28"/>
  <c r="G97" i="28"/>
  <c r="K98" i="28"/>
  <c r="C98" i="28"/>
  <c r="N99" i="28"/>
  <c r="F99" i="28"/>
  <c r="L101" i="28"/>
  <c r="D101" i="28"/>
  <c r="E16" i="28"/>
  <c r="AC42" i="28"/>
  <c r="AL48" i="28"/>
  <c r="AN48" i="28"/>
  <c r="G72" i="28"/>
  <c r="O72" i="28"/>
  <c r="AC36" i="28"/>
  <c r="D11" i="28"/>
  <c r="AB37" i="28"/>
  <c r="AA38" i="28"/>
  <c r="C12" i="28"/>
  <c r="G15" i="28"/>
  <c r="F17" i="28"/>
  <c r="AF43" i="28"/>
  <c r="AD43" i="28"/>
  <c r="E18" i="28"/>
  <c r="AC44" i="28"/>
  <c r="D19" i="28"/>
  <c r="AB45" i="28"/>
  <c r="C20" i="28"/>
  <c r="AA46" i="28"/>
  <c r="G23" i="28"/>
  <c r="W36" i="28"/>
  <c r="V38" i="28"/>
  <c r="X38" i="28"/>
  <c r="U39" i="28"/>
  <c r="T40" i="28"/>
  <c r="S41" i="28"/>
  <c r="W44" i="28"/>
  <c r="V46" i="28"/>
  <c r="X46" i="28"/>
  <c r="U47" i="28"/>
  <c r="T48" i="28"/>
  <c r="S49" i="28"/>
  <c r="W94" i="28"/>
  <c r="T106" i="28"/>
  <c r="T99" i="28"/>
  <c r="W102" i="28"/>
  <c r="AJ36" i="28"/>
  <c r="AK39" i="28"/>
  <c r="AM40" i="28"/>
  <c r="AI41" i="28"/>
  <c r="AN42" i="28"/>
  <c r="AL42" i="28"/>
  <c r="AJ44" i="28"/>
  <c r="AK47" i="28"/>
  <c r="AM48" i="28"/>
  <c r="AI49" i="28"/>
  <c r="AN50" i="28"/>
  <c r="AL50" i="28"/>
  <c r="AK11" i="28"/>
  <c r="E37" i="28"/>
  <c r="M37" i="28"/>
  <c r="O38" i="28"/>
  <c r="G38" i="28"/>
  <c r="AI13" i="28"/>
  <c r="C39" i="28"/>
  <c r="K39" i="28"/>
  <c r="AL14" i="28"/>
  <c r="N40" i="28"/>
  <c r="F40" i="28"/>
  <c r="AJ16" i="28"/>
  <c r="L42" i="28"/>
  <c r="D42" i="28"/>
  <c r="AK19" i="28"/>
  <c r="E45" i="28"/>
  <c r="M45" i="28"/>
  <c r="O46" i="28"/>
  <c r="G46" i="28"/>
  <c r="AI21" i="28"/>
  <c r="C47" i="28"/>
  <c r="K47" i="28"/>
  <c r="AL22" i="28"/>
  <c r="N48" i="28"/>
  <c r="F48" i="28"/>
  <c r="AJ24" i="28"/>
  <c r="L50" i="28"/>
  <c r="D50" i="28"/>
  <c r="L62" i="28"/>
  <c r="D62" i="28"/>
  <c r="E65" i="28"/>
  <c r="M65" i="28"/>
  <c r="G66" i="28"/>
  <c r="O66" i="28"/>
  <c r="K67" i="28"/>
  <c r="C67" i="28"/>
  <c r="N68" i="28"/>
  <c r="F68" i="28"/>
  <c r="L70" i="28"/>
  <c r="D70" i="28"/>
  <c r="E73" i="28"/>
  <c r="M73" i="28"/>
  <c r="G74" i="28"/>
  <c r="O74" i="28"/>
  <c r="K75" i="28"/>
  <c r="C75" i="28"/>
  <c r="N76" i="28"/>
  <c r="F76" i="28"/>
  <c r="N88" i="28"/>
  <c r="F88" i="28"/>
  <c r="L90" i="28"/>
  <c r="D90" i="28"/>
  <c r="M93" i="28"/>
  <c r="E93" i="28"/>
  <c r="G94" i="28"/>
  <c r="O94" i="28"/>
  <c r="K95" i="28"/>
  <c r="C95" i="28"/>
  <c r="N96" i="28"/>
  <c r="F96" i="28"/>
  <c r="L98" i="28"/>
  <c r="D98" i="28"/>
  <c r="M101" i="28"/>
  <c r="E101" i="28"/>
  <c r="G102" i="28"/>
  <c r="O102" i="28"/>
  <c r="AB43" i="28"/>
  <c r="D17" i="28"/>
  <c r="X90" i="28"/>
  <c r="V90" i="28"/>
  <c r="V100" i="28"/>
  <c r="X100" i="28"/>
  <c r="O36" i="28"/>
  <c r="G36" i="28"/>
  <c r="AJ14" i="28"/>
  <c r="L40" i="28"/>
  <c r="D40" i="28"/>
  <c r="AJ22" i="28"/>
  <c r="L48" i="28"/>
  <c r="D48" i="28"/>
  <c r="N66" i="28"/>
  <c r="F66" i="28"/>
  <c r="E71" i="28"/>
  <c r="M71" i="28"/>
  <c r="AF36" i="28"/>
  <c r="AD36" i="28"/>
  <c r="E11" i="28"/>
  <c r="AC37" i="28"/>
  <c r="AB38" i="28"/>
  <c r="D12" i="28"/>
  <c r="C13" i="28"/>
  <c r="AA39" i="28"/>
  <c r="G16" i="28"/>
  <c r="AF44" i="28"/>
  <c r="F18" i="28"/>
  <c r="AD44" i="28"/>
  <c r="E19" i="28"/>
  <c r="AC45" i="28"/>
  <c r="D20" i="28"/>
  <c r="AB46" i="28"/>
  <c r="C21" i="28"/>
  <c r="AA47" i="28"/>
  <c r="G24" i="28"/>
  <c r="W37" i="28"/>
  <c r="X39" i="28"/>
  <c r="V39" i="28"/>
  <c r="U40" i="28"/>
  <c r="T41" i="28"/>
  <c r="S42" i="28"/>
  <c r="W45" i="28"/>
  <c r="X47" i="28"/>
  <c r="V47" i="28"/>
  <c r="U48" i="28"/>
  <c r="T49" i="28"/>
  <c r="S50" i="28"/>
  <c r="U93" i="28"/>
  <c r="U106" i="28"/>
  <c r="U99" i="28"/>
  <c r="U101" i="28"/>
  <c r="AK36" i="28"/>
  <c r="AM37" i="28"/>
  <c r="AI38" i="28"/>
  <c r="AN39" i="28"/>
  <c r="AL39" i="28"/>
  <c r="AJ41" i="28"/>
  <c r="AK44" i="28"/>
  <c r="AM45" i="28"/>
  <c r="AI46" i="28"/>
  <c r="AN47" i="28"/>
  <c r="AL47" i="28"/>
  <c r="AJ49" i="28"/>
  <c r="AI10" i="28"/>
  <c r="K36" i="28"/>
  <c r="C36" i="28"/>
  <c r="AL11" i="28"/>
  <c r="F37" i="28"/>
  <c r="N37" i="28"/>
  <c r="AJ13" i="28"/>
  <c r="D39" i="28"/>
  <c r="L39" i="28"/>
  <c r="AK16" i="28"/>
  <c r="M42" i="28"/>
  <c r="E42" i="28"/>
  <c r="O43" i="28"/>
  <c r="G43" i="28"/>
  <c r="AI18" i="28"/>
  <c r="K44" i="28"/>
  <c r="C44" i="28"/>
  <c r="AL19" i="28"/>
  <c r="F45" i="28"/>
  <c r="N45" i="28"/>
  <c r="AJ21" i="28"/>
  <c r="D47" i="28"/>
  <c r="L47" i="28"/>
  <c r="AK24" i="28"/>
  <c r="M50" i="28"/>
  <c r="E50" i="28"/>
  <c r="M62" i="28"/>
  <c r="E62" i="28"/>
  <c r="O63" i="28"/>
  <c r="G63" i="28"/>
  <c r="C64" i="28"/>
  <c r="K64" i="28"/>
  <c r="F65" i="28"/>
  <c r="N65" i="28"/>
  <c r="D67" i="28"/>
  <c r="L67" i="28"/>
  <c r="M70" i="28"/>
  <c r="E70" i="28"/>
  <c r="O71" i="28"/>
  <c r="G71" i="28"/>
  <c r="C72" i="28"/>
  <c r="K72" i="28"/>
  <c r="F73" i="28"/>
  <c r="N73" i="28"/>
  <c r="D75" i="28"/>
  <c r="L75" i="28"/>
  <c r="M90" i="28"/>
  <c r="E90" i="28"/>
  <c r="O91" i="28"/>
  <c r="G91" i="28"/>
  <c r="K92" i="28"/>
  <c r="C92" i="28"/>
  <c r="N93" i="28"/>
  <c r="F93" i="28"/>
  <c r="L95" i="28"/>
  <c r="D95" i="28"/>
  <c r="M98" i="28"/>
  <c r="E98" i="28"/>
  <c r="O99" i="28"/>
  <c r="G99" i="28"/>
  <c r="K100" i="28"/>
  <c r="C100" i="28"/>
  <c r="N101" i="28"/>
  <c r="F101" i="28"/>
  <c r="V96" i="28"/>
  <c r="X96" i="28"/>
  <c r="AL40" i="28"/>
  <c r="AN40" i="28"/>
  <c r="AI19" i="28"/>
  <c r="C45" i="28"/>
  <c r="K45" i="28"/>
  <c r="K65" i="28"/>
  <c r="C65" i="28"/>
  <c r="L96" i="28"/>
  <c r="D96" i="28"/>
  <c r="O100" i="28"/>
  <c r="G100" i="28"/>
  <c r="F11" i="28"/>
  <c r="AD37" i="28"/>
  <c r="AF37" i="28"/>
  <c r="AC38" i="28"/>
  <c r="E12" i="28"/>
  <c r="D13" i="28"/>
  <c r="AB39" i="28"/>
  <c r="AA40" i="28"/>
  <c r="C14" i="28"/>
  <c r="G17" i="28"/>
  <c r="AF45" i="28"/>
  <c r="AD45" i="28"/>
  <c r="F19" i="28"/>
  <c r="E20" i="28"/>
  <c r="AC46" i="28"/>
  <c r="D21" i="28"/>
  <c r="AB47" i="28"/>
  <c r="C22" i="28"/>
  <c r="AA48" i="28"/>
  <c r="W38" i="28"/>
  <c r="V40" i="28"/>
  <c r="X40" i="28"/>
  <c r="U41" i="28"/>
  <c r="T42" i="28"/>
  <c r="S43" i="28"/>
  <c r="W46" i="28"/>
  <c r="V48" i="28"/>
  <c r="X48" i="28"/>
  <c r="U49" i="28"/>
  <c r="T50" i="28"/>
  <c r="X89" i="28"/>
  <c r="V89" i="28"/>
  <c r="X91" i="28"/>
  <c r="V91" i="28"/>
  <c r="V93" i="28"/>
  <c r="X93" i="28"/>
  <c r="X95" i="28"/>
  <c r="V95" i="28"/>
  <c r="X97" i="28"/>
  <c r="V97" i="28"/>
  <c r="X99" i="28"/>
  <c r="V99" i="28"/>
  <c r="V106" i="28"/>
  <c r="X101" i="28"/>
  <c r="V101" i="28"/>
  <c r="AL36" i="28"/>
  <c r="AN36" i="28"/>
  <c r="AJ38" i="28"/>
  <c r="AK41" i="28"/>
  <c r="AM42" i="28"/>
  <c r="AI43" i="28"/>
  <c r="AL44" i="28"/>
  <c r="AN44" i="28"/>
  <c r="AJ46" i="28"/>
  <c r="AK49" i="28"/>
  <c r="AM50" i="28"/>
  <c r="AJ10" i="28"/>
  <c r="L36" i="28"/>
  <c r="D36" i="28"/>
  <c r="AK13" i="28"/>
  <c r="E39" i="28"/>
  <c r="M39" i="28"/>
  <c r="G40" i="28"/>
  <c r="O40" i="28"/>
  <c r="AI15" i="28"/>
  <c r="C41" i="28"/>
  <c r="K41" i="28"/>
  <c r="AL16" i="28"/>
  <c r="N42" i="28"/>
  <c r="F42" i="28"/>
  <c r="AJ18" i="28"/>
  <c r="L44" i="28"/>
  <c r="D44" i="28"/>
  <c r="AK21" i="28"/>
  <c r="E47" i="28"/>
  <c r="M47" i="28"/>
  <c r="G48" i="28"/>
  <c r="O48" i="28"/>
  <c r="AI23" i="28"/>
  <c r="C49" i="28"/>
  <c r="K49" i="28"/>
  <c r="AL24" i="28"/>
  <c r="N50" i="28"/>
  <c r="F50" i="28"/>
  <c r="N62" i="28"/>
  <c r="F62" i="28"/>
  <c r="L64" i="28"/>
  <c r="D64" i="28"/>
  <c r="E67" i="28"/>
  <c r="M67" i="28"/>
  <c r="G68" i="28"/>
  <c r="O68" i="28"/>
  <c r="K69" i="28"/>
  <c r="C69" i="28"/>
  <c r="N70" i="28"/>
  <c r="F70" i="28"/>
  <c r="L72" i="28"/>
  <c r="D72" i="28"/>
  <c r="E75" i="28"/>
  <c r="M75" i="28"/>
  <c r="G76" i="28"/>
  <c r="O76" i="28"/>
  <c r="G88" i="28"/>
  <c r="O88" i="28"/>
  <c r="C89" i="28"/>
  <c r="K89" i="28"/>
  <c r="N90" i="28"/>
  <c r="F90" i="28"/>
  <c r="L92" i="28"/>
  <c r="D92" i="28"/>
  <c r="M95" i="28"/>
  <c r="E95" i="28"/>
  <c r="G96" i="28"/>
  <c r="O96" i="28"/>
  <c r="K97" i="28"/>
  <c r="C97" i="28"/>
  <c r="N98" i="28"/>
  <c r="F98" i="28"/>
  <c r="L100" i="28"/>
  <c r="D100" i="28"/>
  <c r="G13" i="28"/>
  <c r="C18" i="28"/>
  <c r="AA44" i="28"/>
  <c r="E24" i="28"/>
  <c r="AC50" i="28"/>
  <c r="V94" i="28"/>
  <c r="X94" i="28"/>
  <c r="AL20" i="28"/>
  <c r="N46" i="28"/>
  <c r="F46" i="28"/>
  <c r="L76" i="28"/>
  <c r="D76" i="28"/>
  <c r="L88" i="28"/>
  <c r="D88" i="28"/>
  <c r="K93" i="28"/>
  <c r="C93" i="28"/>
  <c r="K101" i="28"/>
  <c r="C101" i="28"/>
  <c r="AD38" i="28"/>
  <c r="F12" i="28"/>
  <c r="AF38" i="28"/>
  <c r="E13" i="28"/>
  <c r="AC39" i="28"/>
  <c r="AB40" i="28"/>
  <c r="D14" i="28"/>
  <c r="AA41" i="28"/>
  <c r="C15" i="28"/>
  <c r="G18" i="28"/>
  <c r="AD46" i="28"/>
  <c r="AF46" i="28"/>
  <c r="F20" i="28"/>
  <c r="AC47" i="28"/>
  <c r="E21" i="28"/>
  <c r="AB48" i="28"/>
  <c r="D22" i="28"/>
  <c r="C23" i="28"/>
  <c r="AA49" i="28"/>
  <c r="S36" i="28"/>
  <c r="W39" i="28"/>
  <c r="X41" i="28"/>
  <c r="V41" i="28"/>
  <c r="U42" i="28"/>
  <c r="T43" i="28"/>
  <c r="S44" i="28"/>
  <c r="W47" i="28"/>
  <c r="X49" i="28"/>
  <c r="V49" i="28"/>
  <c r="U50" i="28"/>
  <c r="AK38" i="28"/>
  <c r="AM39" i="28"/>
  <c r="AI40" i="28"/>
  <c r="AN41" i="28"/>
  <c r="AL41" i="28"/>
  <c r="AJ43" i="28"/>
  <c r="AK46" i="28"/>
  <c r="AM47" i="28"/>
  <c r="AI48" i="28"/>
  <c r="AN49" i="28"/>
  <c r="AL49" i="28"/>
  <c r="AK10" i="28"/>
  <c r="M36" i="28"/>
  <c r="E36" i="28"/>
  <c r="O37" i="28"/>
  <c r="G37" i="28"/>
  <c r="AI12" i="28"/>
  <c r="K38" i="28"/>
  <c r="C38" i="28"/>
  <c r="AL13" i="28"/>
  <c r="F39" i="28"/>
  <c r="N39" i="28"/>
  <c r="AJ15" i="28"/>
  <c r="D41" i="28"/>
  <c r="L41" i="28"/>
  <c r="AK18" i="28"/>
  <c r="M44" i="28"/>
  <c r="E44" i="28"/>
  <c r="O45" i="28"/>
  <c r="G45" i="28"/>
  <c r="AI20" i="28"/>
  <c r="K46" i="28"/>
  <c r="C46" i="28"/>
  <c r="AL21" i="28"/>
  <c r="F47" i="28"/>
  <c r="N47" i="28"/>
  <c r="AJ23" i="28"/>
  <c r="D49" i="28"/>
  <c r="L49" i="28"/>
  <c r="M64" i="28"/>
  <c r="E64" i="28"/>
  <c r="G65" i="28"/>
  <c r="O65" i="28"/>
  <c r="C66" i="28"/>
  <c r="K66" i="28"/>
  <c r="F67" i="28"/>
  <c r="N67" i="28"/>
  <c r="D69" i="28"/>
  <c r="L69" i="28"/>
  <c r="M72" i="28"/>
  <c r="E72" i="28"/>
  <c r="G73" i="28"/>
  <c r="O73" i="28"/>
  <c r="C74" i="28"/>
  <c r="K74" i="28"/>
  <c r="F75" i="28"/>
  <c r="N75" i="28"/>
  <c r="L89" i="28"/>
  <c r="D89" i="28"/>
  <c r="M92" i="28"/>
  <c r="E92" i="28"/>
  <c r="G93" i="28"/>
  <c r="O93" i="28"/>
  <c r="K94" i="28"/>
  <c r="C94" i="28"/>
  <c r="N95" i="28"/>
  <c r="F95" i="28"/>
  <c r="L97" i="28"/>
  <c r="D97" i="28"/>
  <c r="M100" i="28"/>
  <c r="E100" i="28"/>
  <c r="G101" i="28"/>
  <c r="O101" i="28"/>
  <c r="K102" i="28"/>
  <c r="C102" i="28"/>
  <c r="AA36" i="28"/>
  <c r="AD49" i="28"/>
  <c r="AF49" i="28"/>
  <c r="F23" i="28"/>
  <c r="AL12" i="28"/>
  <c r="N38" i="28"/>
  <c r="F38" i="28"/>
  <c r="AK17" i="28"/>
  <c r="E43" i="28"/>
  <c r="M43" i="28"/>
  <c r="G64" i="28"/>
  <c r="O64" i="28"/>
  <c r="N74" i="28"/>
  <c r="F74" i="28"/>
  <c r="O92" i="28"/>
  <c r="G92" i="28"/>
  <c r="M99" i="28"/>
  <c r="E99" i="28"/>
  <c r="N102" i="28"/>
  <c r="F102" i="28"/>
  <c r="G11" i="28"/>
  <c r="F13" i="28"/>
  <c r="AD39" i="28"/>
  <c r="AF39" i="28"/>
  <c r="E14" i="28"/>
  <c r="AC40" i="28"/>
  <c r="AB41" i="28"/>
  <c r="D15" i="28"/>
  <c r="C16" i="28"/>
  <c r="AA42" i="28"/>
  <c r="G19" i="28"/>
  <c r="AD47" i="28"/>
  <c r="AF47" i="28"/>
  <c r="F21" i="28"/>
  <c r="E22" i="28"/>
  <c r="AC48" i="28"/>
  <c r="AB49" i="28"/>
  <c r="D23" i="28"/>
  <c r="AA50" i="28"/>
  <c r="C24" i="28"/>
  <c r="T36" i="28"/>
  <c r="S37" i="28"/>
  <c r="W40" i="28"/>
  <c r="X42" i="28"/>
  <c r="V42" i="28"/>
  <c r="U43" i="28"/>
  <c r="T44" i="28"/>
  <c r="S45" i="28"/>
  <c r="W48" i="28"/>
  <c r="X50" i="28"/>
  <c r="V50" i="28"/>
  <c r="T90" i="28"/>
  <c r="T98" i="28"/>
  <c r="W99" i="28"/>
  <c r="W106" i="28"/>
  <c r="AM36" i="28"/>
  <c r="AI37" i="28"/>
  <c r="AL38" i="28"/>
  <c r="AN38" i="28"/>
  <c r="AJ40" i="28"/>
  <c r="AK43" i="28"/>
  <c r="AM44" i="28"/>
  <c r="AI45" i="28"/>
  <c r="AL46" i="28"/>
  <c r="AN46" i="28"/>
  <c r="AJ48" i="28"/>
  <c r="AL10" i="28"/>
  <c r="N36" i="28"/>
  <c r="F36" i="28"/>
  <c r="AJ12" i="28"/>
  <c r="L38" i="28"/>
  <c r="D38" i="28"/>
  <c r="AK15" i="28"/>
  <c r="E41" i="28"/>
  <c r="M41" i="28"/>
  <c r="G42" i="28"/>
  <c r="O42" i="28"/>
  <c r="AI17" i="28"/>
  <c r="C43" i="28"/>
  <c r="K43" i="28"/>
  <c r="AL18" i="28"/>
  <c r="N44" i="28"/>
  <c r="F44" i="28"/>
  <c r="AJ20" i="28"/>
  <c r="L46" i="28"/>
  <c r="D46" i="28"/>
  <c r="AK23" i="28"/>
  <c r="E49" i="28"/>
  <c r="M49" i="28"/>
  <c r="G50" i="28"/>
  <c r="O50" i="28"/>
  <c r="O62" i="28"/>
  <c r="G62" i="28"/>
  <c r="K63" i="28"/>
  <c r="C63" i="28"/>
  <c r="N64" i="28"/>
  <c r="F64" i="28"/>
  <c r="L66" i="28"/>
  <c r="D66" i="28"/>
  <c r="E69" i="28"/>
  <c r="M69" i="28"/>
  <c r="O70" i="28"/>
  <c r="G70" i="28"/>
  <c r="K71" i="28"/>
  <c r="C71" i="28"/>
  <c r="N72" i="28"/>
  <c r="F72" i="28"/>
  <c r="L74" i="28"/>
  <c r="D74" i="28"/>
  <c r="M89" i="28"/>
  <c r="E89" i="28"/>
  <c r="O90" i="28"/>
  <c r="G90" i="28"/>
  <c r="K91" i="28"/>
  <c r="C91" i="28"/>
  <c r="N92" i="28"/>
  <c r="F92" i="28"/>
  <c r="L94" i="28"/>
  <c r="D94" i="28"/>
  <c r="M97" i="28"/>
  <c r="E97" i="28"/>
  <c r="O98" i="28"/>
  <c r="G98" i="28"/>
  <c r="K99" i="28"/>
  <c r="C99" i="28"/>
  <c r="F100" i="28"/>
  <c r="N100" i="28"/>
  <c r="L102" i="28"/>
  <c r="D102" i="28"/>
  <c r="V44" i="28"/>
  <c r="X44" i="28"/>
  <c r="V102" i="28"/>
  <c r="X102" i="28"/>
  <c r="N94" i="28"/>
  <c r="F94" i="28"/>
  <c r="G12" i="28"/>
  <c r="F14" i="28"/>
  <c r="AF40" i="28"/>
  <c r="AD40" i="28"/>
  <c r="AC41" i="28"/>
  <c r="E15" i="28"/>
  <c r="D16" i="28"/>
  <c r="AB42" i="28"/>
  <c r="AA43" i="28"/>
  <c r="C17" i="28"/>
  <c r="G20" i="28"/>
  <c r="AF48" i="28"/>
  <c r="F22" i="28"/>
  <c r="AD48" i="28"/>
  <c r="AC49" i="28"/>
  <c r="E23" i="28"/>
  <c r="D24" i="28"/>
  <c r="AB50" i="28"/>
  <c r="U36" i="28"/>
  <c r="T37" i="28"/>
  <c r="S38" i="28"/>
  <c r="W41" i="28"/>
  <c r="V43" i="28"/>
  <c r="X43" i="28"/>
  <c r="U44" i="28"/>
  <c r="T45" i="28"/>
  <c r="S46" i="28"/>
  <c r="W49" i="28"/>
  <c r="AJ37" i="28"/>
  <c r="AK40" i="28"/>
  <c r="AM41" i="28"/>
  <c r="AI42" i="28"/>
  <c r="AN43" i="28"/>
  <c r="AL43" i="28"/>
  <c r="AJ45" i="28"/>
  <c r="AK48" i="28"/>
  <c r="AM49" i="28"/>
  <c r="AI50" i="28"/>
  <c r="AK12" i="28"/>
  <c r="M38" i="28"/>
  <c r="E38" i="28"/>
  <c r="G39" i="28"/>
  <c r="O39" i="28"/>
  <c r="AI14" i="28"/>
  <c r="K40" i="28"/>
  <c r="C40" i="28"/>
  <c r="AL15" i="28"/>
  <c r="F41" i="28"/>
  <c r="N41" i="28"/>
  <c r="AJ17" i="28"/>
  <c r="D43" i="28"/>
  <c r="L43" i="28"/>
  <c r="AK20" i="28"/>
  <c r="M46" i="28"/>
  <c r="E46" i="28"/>
  <c r="G47" i="28"/>
  <c r="O47" i="28"/>
  <c r="AI22" i="28"/>
  <c r="K48" i="28"/>
  <c r="C48" i="28"/>
  <c r="AL23" i="28"/>
  <c r="F49" i="28"/>
  <c r="N49" i="28"/>
  <c r="D63" i="28"/>
  <c r="L63" i="28"/>
  <c r="M66" i="28"/>
  <c r="E66" i="28"/>
  <c r="G67" i="28"/>
  <c r="O67" i="28"/>
  <c r="C68" i="28"/>
  <c r="K68" i="28"/>
  <c r="F69" i="28"/>
  <c r="N69" i="28"/>
  <c r="D71" i="28"/>
  <c r="L71" i="28"/>
  <c r="M74" i="28"/>
  <c r="E74" i="28"/>
  <c r="G75" i="28"/>
  <c r="O75" i="28"/>
  <c r="C76" i="28"/>
  <c r="K76" i="28"/>
  <c r="K88" i="28"/>
  <c r="C88" i="28"/>
  <c r="N89" i="28"/>
  <c r="F89" i="28"/>
  <c r="L91" i="28"/>
  <c r="D91" i="28"/>
  <c r="M94" i="28"/>
  <c r="E94" i="28"/>
  <c r="G95" i="28"/>
  <c r="O95" i="28"/>
  <c r="K96" i="28"/>
  <c r="C96" i="28"/>
  <c r="N97" i="28"/>
  <c r="F97" i="28"/>
  <c r="L99" i="28"/>
  <c r="D99" i="28"/>
  <c r="M102" i="28"/>
  <c r="E102" i="28"/>
  <c r="C22" i="38" a="1"/>
  <c r="C4" i="38" a="1"/>
  <c r="D9" i="38" a="1"/>
  <c r="D12" i="38" a="1"/>
  <c r="D20" i="38" a="1"/>
  <c r="D6" i="38" a="1"/>
  <c r="C18" i="38" a="1"/>
  <c r="D5" i="38" a="1"/>
  <c r="C21" i="38" a="1"/>
  <c r="C17" i="38" a="1"/>
  <c r="D21" i="38" a="1"/>
  <c r="D24" i="38" a="1"/>
  <c r="C23" i="38" a="1"/>
  <c r="C14" i="38" a="1"/>
  <c r="C8" i="38" a="1"/>
  <c r="D10" i="38" a="1"/>
  <c r="D7" i="38" a="1"/>
  <c r="D18" i="38" a="1"/>
  <c r="C12" i="38" a="1"/>
  <c r="D16" i="38" a="1"/>
  <c r="D13" i="38" a="1"/>
  <c r="C10" i="38" a="1"/>
  <c r="D15" i="38" a="1"/>
  <c r="C7" i="38" a="1"/>
  <c r="D23" i="38" a="1"/>
  <c r="C5" i="38" a="1"/>
  <c r="C11" i="38" a="1"/>
  <c r="D8" i="38" a="1"/>
  <c r="D17" i="38" a="1"/>
  <c r="C15" i="38" a="1"/>
  <c r="L6" i="38" a="1"/>
  <c r="C24" i="38" a="1"/>
  <c r="D19" i="38" a="1"/>
  <c r="C20" i="38" a="1"/>
  <c r="D22" i="38" a="1"/>
  <c r="D4" i="38" a="1"/>
  <c r="D14" i="38" a="1"/>
  <c r="C16" i="38" a="1"/>
  <c r="D11" i="38" a="1"/>
  <c r="C19" i="38" a="1"/>
  <c r="C6" i="38" a="1"/>
  <c r="C9" i="38" a="1"/>
  <c r="C13" i="38" a="1"/>
  <c r="L6" i="38" l="1"/>
  <c r="C7" i="38"/>
  <c r="C16" i="38"/>
  <c r="D19" i="38"/>
  <c r="C22" i="38"/>
  <c r="C6" i="38"/>
  <c r="C9" i="38"/>
  <c r="D13" i="38"/>
  <c r="D22" i="38"/>
  <c r="D4" i="38"/>
  <c r="D12" i="38"/>
  <c r="D15" i="38"/>
  <c r="C18" i="38"/>
  <c r="C21" i="38"/>
  <c r="C5" i="38"/>
  <c r="D10" i="38"/>
  <c r="D9" i="38"/>
  <c r="C4" i="38"/>
  <c r="C12" i="38"/>
  <c r="C15" i="38"/>
  <c r="D18" i="38"/>
  <c r="D21" i="38"/>
  <c r="D5" i="38"/>
  <c r="D20" i="38"/>
  <c r="D6" i="38"/>
  <c r="C24" i="38"/>
  <c r="C8" i="38"/>
  <c r="D11" i="38"/>
  <c r="C14" i="38"/>
  <c r="C17" i="38"/>
  <c r="C23" i="38"/>
  <c r="D16" i="38"/>
  <c r="C19" i="38"/>
  <c r="D24" i="38"/>
  <c r="D8" i="38"/>
  <c r="C11" i="38"/>
  <c r="D14" i="38"/>
  <c r="D17" i="38"/>
  <c r="C20" i="38"/>
  <c r="D23" i="38"/>
  <c r="D7" i="38"/>
  <c r="C10" i="38"/>
  <c r="C13" i="38"/>
  <c r="AC11" i="28"/>
  <c r="AA13" i="28"/>
  <c r="AE9" i="28"/>
  <c r="AA9" i="28"/>
  <c r="AA5" i="28"/>
  <c r="AD9" i="28"/>
  <c r="AC9" i="28"/>
  <c r="AB9" i="28"/>
  <c r="AD5" i="28"/>
  <c r="AD6" i="28"/>
  <c r="AA7" i="28"/>
  <c r="AD8" i="28"/>
  <c r="AD7" i="28"/>
  <c r="AB6" i="28"/>
  <c r="AE5" i="28"/>
  <c r="AE8" i="28"/>
  <c r="AC5" i="28"/>
  <c r="AA21" i="28"/>
  <c r="AE6" i="28"/>
  <c r="AE7" i="28"/>
  <c r="AB8" i="28"/>
  <c r="AC6" i="28"/>
  <c r="AC7" i="28"/>
  <c r="AC8" i="28"/>
  <c r="AB7" i="28"/>
  <c r="AB5" i="28"/>
  <c r="AA8" i="28"/>
  <c r="AA6" i="28"/>
  <c r="AA12" i="28"/>
  <c r="AD10" i="28"/>
  <c r="AE23" i="28"/>
  <c r="AB11" i="28"/>
  <c r="W105" i="28"/>
  <c r="AB18" i="28"/>
  <c r="AB17" i="28"/>
  <c r="AB25" i="28"/>
  <c r="U105" i="28"/>
  <c r="AE19" i="28"/>
  <c r="AC21" i="28"/>
  <c r="AD12" i="28"/>
  <c r="AA14" i="28"/>
  <c r="AC15" i="28"/>
  <c r="AA20" i="28"/>
  <c r="AC10" i="28"/>
  <c r="AC17" i="28"/>
  <c r="AC16" i="28"/>
  <c r="AC23" i="28"/>
  <c r="AD14" i="28"/>
  <c r="AB20" i="28"/>
  <c r="AA16" i="28"/>
  <c r="AE10" i="28"/>
  <c r="AB13" i="28"/>
  <c r="AA18" i="28"/>
  <c r="AB19" i="28"/>
  <c r="AD16" i="28"/>
  <c r="AD15" i="28"/>
  <c r="AE12" i="28"/>
  <c r="AB15" i="28"/>
  <c r="AD20" i="28"/>
  <c r="AA22" i="28"/>
  <c r="AC12" i="28"/>
  <c r="AE25" i="28"/>
  <c r="S105" i="28"/>
  <c r="AC18" i="28"/>
  <c r="AD18" i="28"/>
  <c r="AC25" i="28"/>
  <c r="V105" i="28"/>
  <c r="AD22" i="28"/>
  <c r="AA25" i="28"/>
  <c r="AC14" i="28"/>
  <c r="T105" i="28"/>
  <c r="AE18" i="28"/>
  <c r="AB21" i="28"/>
  <c r="AD11" i="28"/>
  <c r="AA19" i="28"/>
  <c r="AB22" i="28"/>
  <c r="AD25" i="28"/>
  <c r="AE14" i="28"/>
  <c r="AD23" i="28"/>
  <c r="AE13" i="28"/>
  <c r="AE20" i="28"/>
  <c r="AB23" i="28"/>
  <c r="AD13" i="28"/>
  <c r="AA15" i="28"/>
  <c r="AC19" i="28"/>
  <c r="AC20" i="28"/>
  <c r="AE16" i="28"/>
  <c r="AE17" i="28"/>
  <c r="AD17" i="28"/>
  <c r="AA11" i="28"/>
  <c r="AA10" i="28"/>
  <c r="AA17" i="28"/>
  <c r="AC22" i="28"/>
  <c r="AB14" i="28"/>
  <c r="AD19" i="28"/>
  <c r="AE15" i="28"/>
  <c r="AE22" i="28"/>
  <c r="AB10" i="28"/>
  <c r="AE21" i="28"/>
  <c r="AB16" i="28"/>
  <c r="AD21" i="28"/>
  <c r="AE11" i="28"/>
  <c r="AA23" i="28"/>
  <c r="AC13" i="28"/>
  <c r="AB12" i="28"/>
  <c r="B5" i="38" a="1"/>
  <c r="L7" i="38" a="1"/>
  <c r="B5" i="38" l="1"/>
  <c r="L7" i="38"/>
  <c r="B6" i="38" a="1"/>
  <c r="L8" i="38" a="1"/>
  <c r="L8" i="38" l="1"/>
  <c r="B6" i="38"/>
  <c r="L9" i="38" a="1"/>
  <c r="B7" i="38" a="1"/>
  <c r="B7" i="38" l="1"/>
  <c r="L9" i="38"/>
  <c r="L10" i="38" a="1"/>
  <c r="B8" i="38" a="1"/>
  <c r="B8" i="38" l="1"/>
  <c r="L10" i="38"/>
  <c r="L11" i="38" a="1"/>
  <c r="B9" i="38" a="1"/>
  <c r="B9" i="38" l="1"/>
  <c r="L11" i="38"/>
  <c r="L12" i="38" a="1"/>
  <c r="B10" i="38" a="1"/>
  <c r="B10" i="38" l="1"/>
  <c r="L12" i="38"/>
  <c r="B11" i="38" a="1"/>
  <c r="AF5" i="38" a="1"/>
  <c r="L13" i="38" a="1"/>
  <c r="B11" i="38" l="1"/>
  <c r="L13" i="38"/>
  <c r="AF5" i="38"/>
  <c r="AF6" i="38" a="1"/>
  <c r="L14" i="38" a="1"/>
  <c r="B12" i="38" a="1"/>
  <c r="B12" i="38" l="1"/>
  <c r="AF6" i="38"/>
  <c r="L14" i="38"/>
  <c r="AF7" i="38" a="1"/>
  <c r="B13" i="38" a="1"/>
  <c r="L15" i="38" a="1"/>
  <c r="B13" i="38" l="1"/>
  <c r="L15" i="38"/>
  <c r="AF7" i="38"/>
  <c r="L16" i="38" a="1"/>
  <c r="B14" i="38" a="1"/>
  <c r="AF8" i="38" a="1"/>
  <c r="AF8" i="38" l="1"/>
  <c r="B14" i="38"/>
  <c r="L16" i="38"/>
  <c r="AP5" i="38" a="1"/>
  <c r="Q5" i="38" a="1"/>
  <c r="G5" i="38" a="1"/>
  <c r="B15" i="38" a="1"/>
  <c r="AK5" i="38" a="1"/>
  <c r="AF9" i="38" a="1"/>
  <c r="L17" i="38" a="1"/>
  <c r="AA5" i="38" a="1"/>
  <c r="V5" i="38" a="1"/>
  <c r="L17" i="38" l="1"/>
  <c r="B15" i="38"/>
  <c r="V5" i="38"/>
  <c r="AF9" i="38"/>
  <c r="G5" i="38"/>
  <c r="Q5" i="38"/>
  <c r="AA5" i="38"/>
  <c r="AK5" i="38"/>
  <c r="AP5" i="38"/>
  <c r="AF10" i="38" a="1"/>
  <c r="AK6" i="38" a="1"/>
  <c r="G6" i="38" a="1"/>
  <c r="AA6" i="38" a="1"/>
  <c r="AP6" i="38" a="1"/>
  <c r="B16" i="38" a="1"/>
  <c r="L18" i="38" a="1"/>
  <c r="Q6" i="38" a="1"/>
  <c r="V6" i="38" a="1"/>
  <c r="AA6" i="38" l="1"/>
  <c r="Q6" i="38"/>
  <c r="G6" i="38"/>
  <c r="AK6" i="38"/>
  <c r="AF10" i="38"/>
  <c r="V6" i="38"/>
  <c r="B16" i="38"/>
  <c r="L18" i="38"/>
  <c r="AP6" i="38"/>
  <c r="AF11" i="38" a="1"/>
  <c r="AK7" i="38" a="1"/>
  <c r="B17" i="38" a="1"/>
  <c r="V7" i="38" a="1"/>
  <c r="G7" i="38" a="1"/>
  <c r="Q7" i="38" a="1"/>
  <c r="AP7" i="38" a="1"/>
  <c r="AA7" i="38" a="1"/>
  <c r="L19" i="38" a="1"/>
  <c r="L19" i="38" l="1"/>
  <c r="AF11" i="38"/>
  <c r="AK7" i="38"/>
  <c r="G7" i="38"/>
  <c r="Q7" i="38"/>
  <c r="V7" i="38"/>
  <c r="B17" i="38"/>
  <c r="AA7" i="38"/>
  <c r="AP7" i="38"/>
  <c r="B18" i="38" a="1"/>
  <c r="L20" i="38" a="1"/>
  <c r="AK8" i="38" a="1"/>
  <c r="G8" i="38" a="1"/>
  <c r="V8" i="38" a="1"/>
  <c r="AA8" i="38" a="1"/>
  <c r="AF12" i="38" a="1"/>
  <c r="AP8" i="38" a="1"/>
  <c r="Q8" i="38" a="1"/>
  <c r="L20" i="38" l="1"/>
  <c r="AA8" i="38"/>
  <c r="V8" i="38"/>
  <c r="Q8" i="38"/>
  <c r="G8" i="38"/>
  <c r="AK8" i="38"/>
  <c r="AF12" i="38"/>
  <c r="B18" i="38"/>
  <c r="AP8" i="38"/>
  <c r="B19" i="38" a="1"/>
  <c r="Q9" i="38" a="1"/>
  <c r="AA9" i="38" a="1"/>
  <c r="G9" i="38" a="1"/>
  <c r="V9" i="38" a="1"/>
  <c r="AK9" i="38" a="1"/>
  <c r="AP9" i="38" a="1"/>
  <c r="L21" i="38" a="1"/>
  <c r="AF13" i="38" a="1"/>
  <c r="AF13" i="38" l="1"/>
  <c r="G9" i="38"/>
  <c r="Q9" i="38"/>
  <c r="B19" i="38"/>
  <c r="AK9" i="38"/>
  <c r="V9" i="38"/>
  <c r="AA9" i="38"/>
  <c r="L21" i="38"/>
  <c r="AP9" i="38"/>
  <c r="AA10" i="38" a="1"/>
  <c r="AF14" i="38" a="1"/>
  <c r="B20" i="38" a="1"/>
  <c r="L22" i="38" a="1"/>
  <c r="V10" i="38" a="1"/>
  <c r="AK10" i="38" a="1"/>
  <c r="Q10" i="38" a="1"/>
  <c r="AP10" i="38" a="1"/>
  <c r="G10" i="38" a="1"/>
  <c r="V10" i="38" l="1"/>
  <c r="L22" i="38"/>
  <c r="AA10" i="38"/>
  <c r="AK10" i="38"/>
  <c r="Q10" i="38"/>
  <c r="G10" i="38"/>
  <c r="B20" i="38"/>
  <c r="AF14" i="38"/>
  <c r="AP10" i="38"/>
  <c r="AP11" i="38" a="1"/>
  <c r="AA11" i="38" a="1"/>
  <c r="V11" i="38" a="1"/>
  <c r="AK11" i="38" a="1"/>
  <c r="AF15" i="38" a="1"/>
  <c r="Q11" i="38" a="1"/>
  <c r="G11" i="38" a="1"/>
  <c r="L23" i="38" a="1"/>
  <c r="B21" i="38" a="1"/>
  <c r="G11" i="38" l="1"/>
  <c r="AF15" i="38"/>
  <c r="Q11" i="38"/>
  <c r="AK11" i="38"/>
  <c r="AA11" i="38"/>
  <c r="L23" i="38"/>
  <c r="B21" i="38"/>
  <c r="V11" i="38"/>
  <c r="AP11" i="38"/>
  <c r="L24" i="38" a="1"/>
  <c r="AP12" i="38" a="1"/>
  <c r="G12" i="38" a="1"/>
  <c r="V12" i="38" a="1"/>
  <c r="AF16" i="38" a="1"/>
  <c r="B22" i="38" a="1"/>
  <c r="AA12" i="38" a="1"/>
  <c r="AK12" i="38" a="1"/>
  <c r="Q12" i="38" a="1"/>
  <c r="L24" i="38" l="1"/>
  <c r="V12" i="38"/>
  <c r="AA12" i="38"/>
  <c r="Q12" i="38"/>
  <c r="B22" i="38"/>
  <c r="AK12" i="38"/>
  <c r="AF16" i="38"/>
  <c r="G12" i="38"/>
  <c r="AP12" i="38"/>
  <c r="G13" i="38" a="1"/>
  <c r="AK13" i="38" a="1"/>
  <c r="B23" i="38" a="1"/>
  <c r="V13" i="38" a="1"/>
  <c r="AP13" i="38" a="1"/>
  <c r="AA13" i="38" a="1"/>
  <c r="AF17" i="38" a="1"/>
  <c r="Q13" i="38" a="1"/>
  <c r="AF17" i="38" l="1"/>
  <c r="B23" i="38"/>
  <c r="G13" i="38"/>
  <c r="AK13" i="38"/>
  <c r="Q13" i="38"/>
  <c r="AA13" i="38"/>
  <c r="V13" i="38"/>
  <c r="AP13" i="38"/>
  <c r="V14" i="38" a="1"/>
  <c r="AP14" i="38" a="1"/>
  <c r="Q14" i="38" a="1"/>
  <c r="AK14" i="38" a="1"/>
  <c r="AF18" i="38" a="1"/>
  <c r="AA14" i="38" a="1"/>
  <c r="B24" i="38" a="1"/>
  <c r="G14" i="38" a="1"/>
  <c r="B24" i="38" l="1"/>
  <c r="AA14" i="38"/>
  <c r="AP14" i="38"/>
  <c r="V14" i="38"/>
  <c r="Q14" i="38"/>
  <c r="AK14" i="38"/>
  <c r="G14" i="38"/>
  <c r="AF18" i="38"/>
  <c r="AP15" i="38" a="1"/>
  <c r="AF19" i="38" a="1"/>
  <c r="V15" i="38" a="1"/>
  <c r="AA15" i="38" a="1"/>
  <c r="Q15" i="38" a="1"/>
  <c r="G15" i="38" a="1"/>
  <c r="AK15" i="38" a="1"/>
  <c r="G15" i="38" l="1"/>
  <c r="AF19" i="38"/>
  <c r="AK15" i="38"/>
  <c r="V15" i="38"/>
  <c r="AA15" i="38"/>
  <c r="Q15" i="38"/>
  <c r="AP15" i="38"/>
  <c r="Q16" i="38" a="1"/>
  <c r="AK16" i="38" a="1"/>
  <c r="AP16" i="38" a="1"/>
  <c r="AF20" i="38" a="1"/>
  <c r="G16" i="38" a="1"/>
  <c r="V16" i="38" a="1"/>
  <c r="AA16" i="38" a="1"/>
  <c r="AP16" i="38" l="1"/>
  <c r="V16" i="38"/>
  <c r="G16" i="38"/>
  <c r="Q16" i="38"/>
  <c r="AA16" i="38"/>
  <c r="AK16" i="38"/>
  <c r="AF20" i="38"/>
  <c r="G17" i="38" a="1"/>
  <c r="Q17" i="38" a="1"/>
  <c r="AA17" i="38" a="1"/>
  <c r="V17" i="38" a="1"/>
  <c r="AK17" i="38" a="1"/>
  <c r="AP17" i="38" a="1"/>
  <c r="AF21" i="38" a="1"/>
  <c r="AP17" i="38" l="1"/>
  <c r="AA17" i="38"/>
  <c r="AF21" i="38"/>
  <c r="AK17" i="38"/>
  <c r="Q17" i="38"/>
  <c r="G17" i="38"/>
  <c r="V17" i="38"/>
  <c r="V18" i="38" a="1"/>
  <c r="Q18" i="38" a="1"/>
  <c r="AP18" i="38" a="1"/>
  <c r="AK18" i="38" a="1"/>
  <c r="AA18" i="38" a="1"/>
  <c r="G18" i="38" a="1"/>
  <c r="AF22" i="38" a="1"/>
  <c r="V18" i="38" l="1"/>
  <c r="AP18" i="38"/>
  <c r="G18" i="38"/>
  <c r="Q18" i="38"/>
  <c r="AK18" i="38"/>
  <c r="AF22" i="38"/>
  <c r="AA18" i="38"/>
  <c r="AF23" i="38" a="1"/>
  <c r="AA19" i="38" a="1"/>
  <c r="G19" i="38" a="1"/>
  <c r="V19" i="38" a="1"/>
  <c r="AK19" i="38" a="1"/>
  <c r="AP19" i="38" a="1"/>
  <c r="Q19" i="38" a="1"/>
  <c r="AA19" i="38" l="1"/>
  <c r="AK19" i="38"/>
  <c r="Q19" i="38"/>
  <c r="AF23" i="38"/>
  <c r="G19" i="38"/>
  <c r="V19" i="38"/>
  <c r="AP19" i="38"/>
  <c r="AF24" i="38" a="1"/>
  <c r="G20" i="38" a="1"/>
  <c r="AK20" i="38" a="1"/>
  <c r="AP20" i="38" a="1"/>
  <c r="AA20" i="38" a="1"/>
  <c r="V20" i="38" a="1"/>
  <c r="Q20" i="38" a="1"/>
  <c r="AA20" i="38" l="1"/>
  <c r="AP20" i="38"/>
  <c r="AF24" i="38"/>
  <c r="V20" i="38"/>
  <c r="G20" i="38"/>
  <c r="Q20" i="38"/>
  <c r="AK20" i="38"/>
  <c r="AP21" i="38" a="1"/>
  <c r="G21" i="38" a="1"/>
  <c r="Q21" i="38" a="1"/>
  <c r="V21" i="38" a="1"/>
  <c r="AA21" i="38" a="1"/>
  <c r="AK21" i="38" a="1"/>
  <c r="AA21" i="38" l="1"/>
  <c r="AK21" i="38"/>
  <c r="Q21" i="38"/>
  <c r="V21" i="38"/>
  <c r="G21" i="38"/>
  <c r="AP21" i="38"/>
  <c r="Q22" i="38" a="1"/>
  <c r="AK22" i="38" a="1"/>
  <c r="G22" i="38" a="1"/>
  <c r="AA22" i="38" a="1"/>
  <c r="V22" i="38" a="1"/>
  <c r="AP22" i="38" a="1"/>
  <c r="AK22" i="38" l="1"/>
  <c r="AA22" i="38"/>
  <c r="AP22" i="38"/>
  <c r="G22" i="38"/>
  <c r="V22" i="38"/>
  <c r="Q22" i="38"/>
  <c r="Q23" i="38" a="1"/>
  <c r="AP23" i="38" a="1"/>
  <c r="G23" i="38" a="1"/>
  <c r="AK23" i="38" a="1"/>
  <c r="AA23" i="38" a="1"/>
  <c r="V23" i="38" a="1"/>
  <c r="AK23" i="38" l="1"/>
  <c r="AA23" i="38"/>
  <c r="Q23" i="38"/>
  <c r="V23" i="38"/>
  <c r="G23" i="38"/>
  <c r="AP23" i="38"/>
  <c r="AA24" i="38" a="1"/>
  <c r="V24" i="38" a="1"/>
  <c r="G24" i="38" a="1"/>
  <c r="Q24" i="38" a="1"/>
  <c r="AK24" i="38" a="1"/>
  <c r="AP24" i="38" a="1"/>
  <c r="AK24" i="38" l="1"/>
  <c r="G24" i="38"/>
  <c r="V24" i="38"/>
  <c r="AA24" i="38"/>
  <c r="AP24" i="38"/>
  <c r="Q24" i="38"/>
  <c r="F10" i="28" l="1"/>
  <c r="G10" i="28"/>
  <c r="E10" i="28"/>
  <c r="C10" i="28"/>
  <c r="D10" i="28"/>
  <c r="G9" i="28"/>
  <c r="C9" i="28"/>
  <c r="E9" i="28"/>
  <c r="F9" i="28"/>
  <c r="D9" i="28"/>
  <c r="G8" i="28"/>
  <c r="C8" i="28"/>
  <c r="D8" i="28"/>
  <c r="F8" i="28"/>
  <c r="E8" i="28"/>
  <c r="F7" i="28"/>
  <c r="C7" i="28"/>
  <c r="G7" i="28"/>
  <c r="D7" i="28"/>
  <c r="E7" i="28"/>
  <c r="F6" i="28"/>
  <c r="D6" i="28"/>
  <c r="C6" i="28"/>
  <c r="G6" i="28"/>
  <c r="E6" i="28"/>
  <c r="G5" i="28"/>
  <c r="C5" i="28"/>
  <c r="D5" i="28"/>
  <c r="E5" i="28"/>
  <c r="F5"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H6" authorId="0" shapeId="0" xr:uid="{00000000-0006-0000-01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J6" authorId="0" shapeId="0" xr:uid="{00000000-0006-0000-0100-000002000000}">
      <text>
        <r>
          <rPr>
            <b/>
            <sz val="8"/>
            <color indexed="81"/>
            <rFont val="Tahoma"/>
            <family val="2"/>
          </rPr>
          <t>AWP II:</t>
        </r>
        <r>
          <rPr>
            <sz val="8"/>
            <color indexed="81"/>
            <rFont val="Tahoma"/>
            <family val="2"/>
          </rPr>
          <t xml:space="preserve">
Sum of:
Total Non-Mesothelioma
Mesothelioma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H6" authorId="0" shapeId="0" xr:uid="{00000000-0006-0000-02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J6" authorId="0" shapeId="0" xr:uid="{00000000-0006-0000-0200-000002000000}">
      <text>
        <r>
          <rPr>
            <b/>
            <sz val="8"/>
            <color indexed="81"/>
            <rFont val="Tahoma"/>
            <family val="2"/>
          </rPr>
          <t>AWP II:</t>
        </r>
        <r>
          <rPr>
            <sz val="8"/>
            <color indexed="81"/>
            <rFont val="Tahoma"/>
            <family val="2"/>
          </rPr>
          <t xml:space="preserve">
Sum of:
Total Non-Mesothelioma
Mesothelioma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H6" authorId="0" shapeId="0" xr:uid="{00000000-0006-0000-03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J6" authorId="0" shapeId="0" xr:uid="{00000000-0006-0000-0300-000002000000}">
      <text>
        <r>
          <rPr>
            <b/>
            <sz val="8"/>
            <color indexed="81"/>
            <rFont val="Tahoma"/>
            <family val="2"/>
          </rPr>
          <t>AWP II:</t>
        </r>
        <r>
          <rPr>
            <sz val="8"/>
            <color indexed="81"/>
            <rFont val="Tahoma"/>
            <family val="2"/>
          </rPr>
          <t xml:space="preserve">
Sum of:
Total Non-Mesothelioma
Mesothelioma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H6" authorId="0" shapeId="0" xr:uid="{00000000-0006-0000-04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J6" authorId="0" shapeId="0" xr:uid="{00000000-0006-0000-0400-000002000000}">
      <text>
        <r>
          <rPr>
            <b/>
            <sz val="8"/>
            <color indexed="81"/>
            <rFont val="Tahoma"/>
            <family val="2"/>
          </rPr>
          <t>AWP II:</t>
        </r>
        <r>
          <rPr>
            <sz val="8"/>
            <color indexed="81"/>
            <rFont val="Tahoma"/>
            <family val="2"/>
          </rPr>
          <t xml:space="preserve">
Sum of:
Total Non-Mesothelioma
Mesothelioma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H6" authorId="0" shapeId="0" xr:uid="{00000000-0006-0000-05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J6" authorId="0" shapeId="0" xr:uid="{00000000-0006-0000-0500-000002000000}">
      <text>
        <r>
          <rPr>
            <b/>
            <sz val="8"/>
            <color indexed="81"/>
            <rFont val="Tahoma"/>
            <family val="2"/>
          </rPr>
          <t>AWP II:</t>
        </r>
        <r>
          <rPr>
            <sz val="8"/>
            <color indexed="81"/>
            <rFont val="Tahoma"/>
            <family val="2"/>
          </rPr>
          <t xml:space="preserve">
Sum of:
Total Non-Mesothelioma
Mesothelioma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H6" authorId="0" shapeId="0" xr:uid="{00000000-0006-0000-06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J6" authorId="0" shapeId="0" xr:uid="{00000000-0006-0000-0600-000002000000}">
      <text>
        <r>
          <rPr>
            <b/>
            <sz val="8"/>
            <color indexed="81"/>
            <rFont val="Tahoma"/>
            <family val="2"/>
          </rPr>
          <t>AWP II:</t>
        </r>
        <r>
          <rPr>
            <sz val="8"/>
            <color indexed="81"/>
            <rFont val="Tahoma"/>
            <family val="2"/>
          </rPr>
          <t xml:space="preserve">
Sum of:
Total Non-Mesothelioma
Mesothelioma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H6" authorId="0" shapeId="0" xr:uid="{00000000-0006-0000-07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J6" authorId="0" shapeId="0" xr:uid="{00000000-0006-0000-0700-000002000000}">
      <text>
        <r>
          <rPr>
            <b/>
            <sz val="8"/>
            <color indexed="81"/>
            <rFont val="Tahoma"/>
            <family val="2"/>
          </rPr>
          <t>AWP II:</t>
        </r>
        <r>
          <rPr>
            <sz val="8"/>
            <color indexed="81"/>
            <rFont val="Tahoma"/>
            <family val="2"/>
          </rPr>
          <t xml:space="preserve">
Sum of:
Total Non-Mesothelioma
Mesothelioma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WILDEM</author>
  </authors>
  <commentList>
    <comment ref="H6" authorId="0" shapeId="0" xr:uid="{00000000-0006-0000-0800-000001000000}">
      <text>
        <r>
          <rPr>
            <b/>
            <sz val="8"/>
            <color indexed="81"/>
            <rFont val="Tahoma"/>
            <family val="2"/>
          </rPr>
          <t xml:space="preserve">AWP II:
</t>
        </r>
        <r>
          <rPr>
            <sz val="8"/>
            <color indexed="81"/>
            <rFont val="Tahoma"/>
            <family val="2"/>
          </rPr>
          <t>sum of:
Pleural Plaques (Scottish and NI only)
Asbestosis
Asbestos Related Lung Cancer
Pleural Thickening</t>
        </r>
      </text>
    </comment>
    <comment ref="J6" authorId="0" shapeId="0" xr:uid="{00000000-0006-0000-0800-000002000000}">
      <text>
        <r>
          <rPr>
            <b/>
            <sz val="8"/>
            <color indexed="81"/>
            <rFont val="Tahoma"/>
            <family val="2"/>
          </rPr>
          <t>AWP II:</t>
        </r>
        <r>
          <rPr>
            <sz val="8"/>
            <color indexed="81"/>
            <rFont val="Tahoma"/>
            <family val="2"/>
          </rPr>
          <t xml:space="preserve">
Sum of:
Total Non-Mesothelioma
Mesothelioma</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<sst xmlns="http://schemas.openxmlformats.org/spreadsheetml/2006/main" count="397" uniqueCount="103">
  <si>
    <t>1) Claims Notified</t>
  </si>
  <si>
    <t>Data As At:</t>
  </si>
  <si>
    <t>NUMBER OF CLAIMS NOTIFIED BY NOTIFICATION YEAR</t>
  </si>
  <si>
    <t>Notification Year</t>
  </si>
  <si>
    <t>Pleural Plaques</t>
  </si>
  <si>
    <t>Pleural Plaques (Scottish &amp; NI exposure only)</t>
  </si>
  <si>
    <t>Asbestosis</t>
  </si>
  <si>
    <t>Asbestos Related Lung Cancer</t>
  </si>
  <si>
    <t>Pleural Thickening</t>
  </si>
  <si>
    <t>Total Non-Mesothelioma</t>
  </si>
  <si>
    <t>Mesothelioma</t>
  </si>
  <si>
    <t>Total Identified Asbestos Related</t>
  </si>
  <si>
    <t>Total Unidentified Asbestos Related</t>
  </si>
  <si>
    <t>Total</t>
  </si>
  <si>
    <t>Notes</t>
  </si>
  <si>
    <t>Please provide the number of claims (nil and non-nil) notified to your company for each notification year, split by disease-type.</t>
  </si>
  <si>
    <t>Total Non-Mesothelioma = Pleural Plaques (Scottish &amp; NI) + Asbestosis + Asbestos Related Lung Cancer + Pleural Thickening</t>
  </si>
  <si>
    <t>Total Identified Asbestos Related = Total Non-Mesothelioma + Mesothelioma</t>
  </si>
  <si>
    <t>2) Nil Settled (NY)</t>
  </si>
  <si>
    <t>NUMBER OF CLAIMS SETTLED AT TRUE NIL COST (£0) BY NOTIFICATION YEAR</t>
  </si>
  <si>
    <r>
      <t xml:space="preserve">Please provide the number of claims notified to your company and settled at </t>
    </r>
    <r>
      <rPr>
        <b/>
        <i/>
        <sz val="10"/>
        <rFont val="Arial"/>
        <family val="2"/>
      </rPr>
      <t>precisely nil-cost</t>
    </r>
    <r>
      <rPr>
        <i/>
        <sz val="10"/>
        <rFont val="Arial"/>
        <family val="2"/>
      </rPr>
      <t xml:space="preserve"> for each notification year, split by disease-type.</t>
    </r>
  </si>
  <si>
    <t>3) Nil Settled (SY)</t>
  </si>
  <si>
    <t>NUMBER OF CLAIMS SETTLED AT TRUE NIL COST (£0) BY CLAIM SETTLEMENT YEAR</t>
  </si>
  <si>
    <t>Settlement Year</t>
  </si>
  <si>
    <t>4) Settled At Cost (NY)</t>
  </si>
  <si>
    <t>NUMBER OF CLAIMS SETTLED AT COST (NON-ZERO) BY NOTIFICATION YEAR</t>
  </si>
  <si>
    <r>
      <t>Please provide the number of claims notified to your company and settled at cost</t>
    </r>
    <r>
      <rPr>
        <i/>
        <sz val="10"/>
        <rFont val="Arial"/>
        <family val="2"/>
      </rPr>
      <t xml:space="preserve"> for each notification year, split by disease-type.</t>
    </r>
  </si>
  <si>
    <t>5) Settled At Cost (SY)</t>
  </si>
  <si>
    <t>NUMBER OF CLAIMS SETTLED AT COST (NON-ZERO) BY CLAIM SETTLEMENT YEAR</t>
  </si>
  <si>
    <t>Please provide the number of claims notified to your company and settled at cost for each year of claim settlement, split by disease-type.</t>
  </si>
  <si>
    <t>6) Incurred (NY)</t>
  </si>
  <si>
    <t>GROSS INCURRED AMOUNT (£) BY CLAIM NOTIFICATION YEAR</t>
  </si>
  <si>
    <t>Please provide the total gross incurred amount (paid + outstandings) in respect of indemnity and costs (both own and third-party) on all notified claims (open or settled) for each notification year, split by disease-type.</t>
  </si>
  <si>
    <t>Gross means gross of any reinsurance amounts, but net of any recoveries from any other primary insurers</t>
  </si>
  <si>
    <t>7) Paid on Settled (NY)</t>
  </si>
  <si>
    <t>GROSS PAID AMOUNT (£) ON SETTLED CLAIMS BY NOTIFICATION YEAR</t>
  </si>
  <si>
    <t>Please provide the total gross paid amount in respect of indemnity and costs (both own and third-party) on all settled claim for each notification year, split by disease-type.</t>
  </si>
  <si>
    <t>8) Paid on Settled (SY)</t>
  </si>
  <si>
    <t>GROSS PAID AMOUNT (£) ON SETTLED CLAIMS BY SETTLEMENT YEAR</t>
  </si>
  <si>
    <t>Please provide the total gross paid amount in respect of indemnity and costs (both own and third-party) on all settled claim for each settlement year, split by disease-type.</t>
  </si>
  <si>
    <t>9) Average Age (NY)</t>
  </si>
  <si>
    <t>AVERAGE AGE OF CLAIMANT AT NOTIFICATION BY NOTIFICATION YEAR</t>
  </si>
  <si>
    <t>Please provide the average age of claimants at notification by notification year where date of birth of claimant is available</t>
  </si>
  <si>
    <t>Please give a rough indication of the % of claims for which this data is available</t>
  </si>
  <si>
    <t>Availability %</t>
  </si>
  <si>
    <t>10) Mesothelioma info (NY)</t>
  </si>
  <si>
    <t>For mesothelioma claims only</t>
  </si>
  <si>
    <t>11) Mesothelioma info (SY)</t>
  </si>
  <si>
    <t>12) Immunotherapy</t>
  </si>
  <si>
    <t>Any other comments you wish to provide around immunotherapy for mesothelioma sufferers</t>
  </si>
  <si>
    <t>For 1)</t>
  </si>
  <si>
    <t>Number of claims reported (where data provided)</t>
  </si>
  <si>
    <t>For 2)</t>
  </si>
  <si>
    <t>Sum of %* number of claims settled (where data provided)</t>
  </si>
  <si>
    <t>Sum of %* number of claims reported (where data provided)</t>
  </si>
  <si>
    <t>Number of claims settled (where data provided)</t>
  </si>
  <si>
    <t>Sum of availibity percentages</t>
  </si>
  <si>
    <t>Count of availbility %</t>
  </si>
  <si>
    <t>NUMBER OF CLAIMS NOTIFIED BY NOTIFICATION YEAR - includes nils and unidentified allocation</t>
  </si>
  <si>
    <t>STATUS BY NOTIFICATION YEAR CHECK</t>
  </si>
  <si>
    <t>INCURRED</t>
  </si>
  <si>
    <t>5yr simple</t>
  </si>
  <si>
    <t>AVERAGE INCURRED CLAIM COST BY NOTIFICATION YEAR - includes nils</t>
  </si>
  <si>
    <t>AVERAGE INCURRED CLAIM COST BY NOTIFICATION YEAR - excludes settled nils</t>
  </si>
  <si>
    <t>NIL SETTLED CLAIMS PERCENTAGE BY NOTIFICATION YEAR</t>
  </si>
  <si>
    <t>PERCENTAGE OF CLAIMS OPEN BY NOTIFICATION YEAR</t>
  </si>
  <si>
    <t>SETTLED CLAIMS AT COST PERCENTAGE BY NOTIFICATION YEAR</t>
  </si>
  <si>
    <t>PThickening &amp; Asbestosis</t>
  </si>
  <si>
    <t>AVERAGE SETTLED CLAIM COST BY NOTIFICATION YEAR - includes nils</t>
  </si>
  <si>
    <t>AVERAGE SETTLED CLAIM COST BY NOTIFICATION YEAR - excludes settled nils</t>
  </si>
  <si>
    <t>AVERAGE SETTLED CLAIM COST BY SETTLEMENT YEAR - includes nils</t>
  </si>
  <si>
    <t>AVERAGE SETTLED CLAIM COST BY SETTLEMENT YEAR - excludes nils</t>
  </si>
  <si>
    <t>NIL CLAIMS PERCENTAGE BY SETTLEMENT YEAR</t>
  </si>
  <si>
    <t>5yr weighted</t>
  </si>
  <si>
    <t>Percentage of Identified That is</t>
  </si>
  <si>
    <t>Adjusted Total - Survey Only</t>
  </si>
  <si>
    <t>Number of participants</t>
  </si>
  <si>
    <t>Percentage of total that is unidentified</t>
  </si>
  <si>
    <t># Reliable and Consistent = Y</t>
  </si>
  <si>
    <t>2021 (grossed up)</t>
  </si>
  <si>
    <t>For the mesothelioma claims reported in 2022, what proportion have a request on Immunotherapy treatment cost for the sufferer</t>
  </si>
  <si>
    <t>For the mesothelioma claims settled in 2022, what proportion have settled with an agreed settlement on Immunotherapy treatment for the mesothelioma sufferer</t>
  </si>
  <si>
    <t>%</t>
  </si>
  <si>
    <t>2022 (grossed up)</t>
  </si>
  <si>
    <t>2022 grossed up</t>
  </si>
  <si>
    <t>Covering notes from the UK Asbestos Working Party</t>
  </si>
  <si>
    <t>The data differs in places compared with previous data collected, in part due to changes in the participants who were willing and able to contribute data.</t>
  </si>
  <si>
    <t>The data included is the raw aggregated data.  No adjustments have been made to gross up for entities unable to provide data for certain years.</t>
  </si>
  <si>
    <t>The relevant summaries on ACPC, nils percentages and open percentages are internally consistent.</t>
  </si>
  <si>
    <t>The number of claims in the context of this exercise represents the number of notifications to individual insurers.</t>
  </si>
  <si>
    <t>Disclaimer: This spreadsheet has been prepared by and/or on behalf of the AWP of the Institute and Facility of Actuaries ("IFoA").  
The IFoA does not accept any responsibility and/or liability whatsoever for the content or use of this spreadsheet.  
Whilst care has been taken during the development of the spreadsheet, the IFoA does not 
(i) warrant its accuracy; or 
(ii) guarantee any outcome or result from the application of this spreadsheet or of any of the IFoA’s work (whether contained in or arising from the application of this spreadsheet or otherwise).  
You assume sole responsibility for your use of this spreadsheet, and for any and all conclusions drawn from its use.  
The IFoA hereby excludes all warranties, representations, conditions and all other terms of any kind whatsoever implied by statute or common law in relation to this spreadsheet, to the fullest extent permitted by applicable law.  
If you are in any doubt as to using anything produced by the IFoA, please seek independent advice.</t>
  </si>
  <si>
    <t>1. reproduced accurately and is unaltered;</t>
  </si>
  <si>
    <t>2. not used in a misleading context; and</t>
  </si>
  <si>
    <t xml:space="preserve">3. correctly referenced and includes both the IFoA’s disclaimer notice set out above and the IFoA’s copyright notice, as follows: </t>
  </si>
  <si>
    <t>© Institute and Faculty of Actuaries' UK Asbestos Working Party</t>
  </si>
  <si>
    <t>Copyright notice: You may reproduce the contents of this spreadsheet provided if it is:</t>
  </si>
  <si>
    <t>The Institute and Facility of Actuaries' UK Asbestos Working Party ("AWP") have continued their market wide data collection for 2022, and would like to thank those who contributed to the exercise.</t>
  </si>
  <si>
    <t>Data has been collected as at year-end 2022 to produce the attached aggregated summaries.</t>
  </si>
  <si>
    <t>The data collected covers 10 participating entities, believed to represent a majority of the insurance market.</t>
  </si>
  <si>
    <t>Not all 10 participants were able to provide data for all sections of the exercise or the same years.  The number of contributors has been indicated on the relevant worksheet tabs.</t>
  </si>
  <si>
    <t>A claimant may bring a claim against several insurers. The number of claims reported here will be greater than the number of underlying claimants.</t>
  </si>
  <si>
    <t>UK Asbestos Working Party Disclaimer: Data as at 31/12/2022</t>
  </si>
  <si>
    <t>Based on average of 4 responses.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</si>
</sst>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_-;\-* #,##0_-;_-* &quot;-&quot;??_-;_-@_-"/>
    <numFmt numFmtId="165" formatCode="_-* #,##0.0_-;\-* #,##0.0_-;_-* &quot;-&quot;??_-;_-@_-"/>
    <numFmt numFmtId="166" formatCode="0.0%"/>
    <numFmt numFmtId="167" formatCode="_(* #,##0.00_);_(* \(#,##0.00\);_(* &quot;-&quot;??_);_(@_)"/>
    <numFmt numFmtId="168" formatCode="_(* #,##0_);_(* \(#,##0\);_(* &quot;-&quot;??_);_(@_)"/>
    <numFmt numFmtId="169" formatCode="#,##0;\-#,##0;\-"/>
    <numFmt numFmtId="170" formatCode="&quot;£&quot;#,##0.0&quot;m&quot;"/>
    <numFmt numFmtId="171" formatCode="#,##0.0"/>
    <numFmt numFmtId="172" formatCode="0.0"/>
  </numFmts>
  <fonts count="17">
    <font>
      <sz val="10"/>
      <name val="Arial"/>
    </font>
    <font>
      <sz val="10"/>
      <name val="Arial"/>
      <family val="2"/>
    </font>
    <font>
      <sz val="11"/>
      <color theme="1"/>
      <name val="Calibri"/>
      <family val="2"/>
      <scheme val="minor"/>
    </font>
    <font>
      <sz val="10"/>
      <name val="Arial"/>
      <family val="2"/>
    </font>
    <font>
      <b/>
      <sz val="10"/>
      <name val="Arial"/>
      <family val="2"/>
    </font>
    <font>
      <sz val="8"/>
      <name val="Arial"/>
      <family val="2"/>
    </font>
    <font>
      <i/>
      <sz val="10"/>
      <name val="Arial"/>
      <family val="2"/>
    </font>
    <font>
      <u/>
      <sz val="10"/>
      <name val="Arial"/>
      <family val="2"/>
    </font>
    <font>
      <b/>
      <i/>
      <sz val="10"/>
      <name val="Arial"/>
      <family val="2"/>
    </font>
    <font>
      <sz val="8"/>
      <color indexed="81"/>
      <name val="Tahoma"/>
      <family val="2"/>
    </font>
    <font>
      <b/>
      <sz val="8"/>
      <color indexed="81"/>
      <name val="Tahoma"/>
      <family val="2"/>
    </font>
    <font>
      <b/>
      <sz val="12"/>
      <name val="Arial"/>
      <family val="2"/>
    </font>
    <font>
      <sz val="10"/>
      <name val="Arial"/>
      <family val="2"/>
    </font>
    <font>
      <sz val="10"/>
      <color theme="1"/>
      <name val="Arial"/>
      <family val="2"/>
    </font>
    <font>
      <sz val="10"/>
      <color rgb="FFFF0000"/>
      <name val="Arial"/>
      <family val="2"/>
    </font>
    <font>
      <b/>
      <sz val="10"/>
      <color rgb="FFFF0000"/>
      <name val="Arial"/>
      <family val="2"/>
    </font>
    <font>
      <b/>
      <u/>
      <sz val="10"/>
      <name val="Arial"/>
      <family val="2"/>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8">
    <xf numFmtId="0" fontId="0" fillId="0" borderId="0"/>
    <xf numFmtId="43" fontId="3" fillId="0" borderId="0" applyFont="0" applyFill="0" applyBorder="0" applyAlignment="0" applyProtection="0"/>
    <xf numFmtId="9" fontId="12" fillId="0" borderId="0" applyFont="0" applyFill="0" applyBorder="0" applyAlignment="0" applyProtection="0"/>
    <xf numFmtId="0" fontId="3" fillId="0" borderId="0"/>
    <xf numFmtId="167" fontId="3" fillId="0" borderId="0" applyFont="0" applyFill="0" applyBorder="0" applyAlignment="0" applyProtection="0"/>
    <xf numFmtId="9" fontId="3" fillId="0" borderId="0" applyFont="0" applyFill="0" applyBorder="0" applyAlignment="0" applyProtection="0"/>
    <xf numFmtId="0" fontId="2" fillId="0" borderId="0"/>
    <xf numFmtId="0" fontId="1" fillId="0" borderId="0"/>
  </cellStyleXfs>
  <cellXfs count="237">
    <xf numFmtId="0" fontId="0" fillId="0" borderId="0" xfId="0"/>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left"/>
    </xf>
    <xf numFmtId="0" fontId="0" fillId="0" borderId="6" xfId="0" applyBorder="1" applyAlignment="1">
      <alignment horizontal="left"/>
    </xf>
    <xf numFmtId="0" fontId="4" fillId="0" borderId="3" xfId="0" applyFont="1" applyBorder="1" applyAlignment="1">
      <alignment horizontal="center" vertical="center" wrapText="1"/>
    </xf>
    <xf numFmtId="0" fontId="6" fillId="0" borderId="0" xfId="0" applyFont="1"/>
    <xf numFmtId="0" fontId="7" fillId="0" borderId="0" xfId="0" applyFont="1"/>
    <xf numFmtId="0" fontId="0" fillId="0" borderId="1" xfId="0" applyBorder="1"/>
    <xf numFmtId="164" fontId="0" fillId="0" borderId="0" xfId="1" applyNumberFormat="1" applyFont="1" applyBorder="1"/>
    <xf numFmtId="164" fontId="4" fillId="0" borderId="2" xfId="1" applyNumberFormat="1" applyFont="1" applyBorder="1"/>
    <xf numFmtId="164" fontId="4" fillId="0" borderId="3" xfId="1" applyNumberFormat="1" applyFont="1" applyBorder="1"/>
    <xf numFmtId="164" fontId="4" fillId="0" borderId="1" xfId="1" applyNumberFormat="1" applyFont="1" applyBorder="1"/>
    <xf numFmtId="164" fontId="4" fillId="0" borderId="1" xfId="1" applyNumberFormat="1" applyFont="1" applyFill="1" applyBorder="1"/>
    <xf numFmtId="164" fontId="4" fillId="0" borderId="0" xfId="1" applyNumberFormat="1" applyFont="1" applyFill="1" applyBorder="1"/>
    <xf numFmtId="164" fontId="4" fillId="0" borderId="4" xfId="1" applyNumberFormat="1" applyFont="1" applyFill="1" applyBorder="1"/>
    <xf numFmtId="164" fontId="0" fillId="0" borderId="0" xfId="1" applyNumberFormat="1" applyFont="1" applyFill="1" applyBorder="1"/>
    <xf numFmtId="0" fontId="6" fillId="0" borderId="4" xfId="0" applyFont="1" applyBorder="1"/>
    <xf numFmtId="164" fontId="6" fillId="0" borderId="2" xfId="1" applyNumberFormat="1" applyFont="1" applyBorder="1"/>
    <xf numFmtId="164" fontId="6" fillId="0" borderId="1" xfId="1" applyNumberFormat="1" applyFont="1" applyBorder="1"/>
    <xf numFmtId="164" fontId="6" fillId="0" borderId="4" xfId="1" applyNumberFormat="1" applyFont="1" applyFill="1" applyBorder="1"/>
    <xf numFmtId="164" fontId="6" fillId="0" borderId="3" xfId="1" applyNumberFormat="1" applyFont="1" applyBorder="1"/>
    <xf numFmtId="164" fontId="8" fillId="0" borderId="3" xfId="1" applyNumberFormat="1" applyFont="1" applyFill="1" applyBorder="1"/>
    <xf numFmtId="14" fontId="0" fillId="0" borderId="0" xfId="0" applyNumberFormat="1"/>
    <xf numFmtId="43" fontId="0" fillId="0" borderId="0" xfId="1" applyFont="1" applyFill="1"/>
    <xf numFmtId="3" fontId="0" fillId="0" borderId="0" xfId="0" applyNumberFormat="1"/>
    <xf numFmtId="0" fontId="3" fillId="0" borderId="2" xfId="0" applyFont="1" applyBorder="1" applyAlignment="1">
      <alignment horizontal="center" vertical="center" wrapText="1"/>
    </xf>
    <xf numFmtId="0" fontId="3" fillId="0" borderId="0" xfId="0" applyFont="1"/>
    <xf numFmtId="0" fontId="11" fillId="0" borderId="0" xfId="0" applyFont="1"/>
    <xf numFmtId="0" fontId="3" fillId="0" borderId="3" xfId="0" applyFont="1" applyBorder="1" applyAlignment="1">
      <alignment horizontal="center" vertical="center" wrapText="1"/>
    </xf>
    <xf numFmtId="14" fontId="0" fillId="2" borderId="1" xfId="0" applyNumberFormat="1" applyFill="1" applyBorder="1" applyProtection="1">
      <protection locked="0"/>
    </xf>
    <xf numFmtId="164" fontId="4" fillId="2" borderId="11" xfId="1" applyNumberFormat="1" applyFont="1" applyFill="1" applyBorder="1" applyProtection="1">
      <protection locked="0"/>
    </xf>
    <xf numFmtId="9" fontId="0" fillId="2" borderId="0" xfId="2" applyFont="1" applyFill="1" applyProtection="1">
      <protection locked="0"/>
    </xf>
    <xf numFmtId="164" fontId="3" fillId="2" borderId="5" xfId="1" applyNumberFormat="1" applyFont="1" applyFill="1" applyBorder="1" applyProtection="1">
      <protection locked="0"/>
    </xf>
    <xf numFmtId="164" fontId="3" fillId="2" borderId="0" xfId="1" applyNumberFormat="1" applyFont="1" applyFill="1" applyBorder="1" applyProtection="1">
      <protection locked="0"/>
    </xf>
    <xf numFmtId="164" fontId="3" fillId="2" borderId="10" xfId="1" applyNumberFormat="1" applyFont="1" applyFill="1" applyBorder="1" applyProtection="1">
      <protection locked="0"/>
    </xf>
    <xf numFmtId="164" fontId="3" fillId="2" borderId="11" xfId="1" applyNumberFormat="1" applyFont="1" applyFill="1" applyBorder="1" applyProtection="1">
      <protection locked="0"/>
    </xf>
    <xf numFmtId="164" fontId="3" fillId="2" borderId="6" xfId="1" applyNumberFormat="1" applyFont="1" applyFill="1" applyBorder="1" applyProtection="1">
      <protection locked="0"/>
    </xf>
    <xf numFmtId="164" fontId="3" fillId="2" borderId="8" xfId="1" applyNumberFormat="1" applyFont="1" applyFill="1" applyBorder="1" applyProtection="1">
      <protection locked="0"/>
    </xf>
    <xf numFmtId="0" fontId="4" fillId="0" borderId="3" xfId="0" applyFont="1" applyBorder="1" applyAlignment="1">
      <alignment horizontal="center" vertical="center" wrapText="1"/>
    </xf>
    <xf numFmtId="0" fontId="0" fillId="0" borderId="0" xfId="0" applyFill="1"/>
    <xf numFmtId="0" fontId="3" fillId="0" borderId="0" xfId="0" applyFont="1" applyFill="1" applyBorder="1" applyAlignment="1">
      <alignment horizontal="center" vertical="center" wrapText="1"/>
    </xf>
    <xf numFmtId="3" fontId="4" fillId="0" borderId="0" xfId="0" applyNumberFormat="1" applyFont="1" applyFill="1" applyBorder="1" applyAlignment="1" applyProtection="1">
      <alignment horizontal="center"/>
      <protection locked="0"/>
    </xf>
    <xf numFmtId="3" fontId="4" fillId="0" borderId="0" xfId="0" applyNumberFormat="1" applyFont="1" applyFill="1"/>
    <xf numFmtId="0" fontId="3" fillId="0" borderId="1" xfId="0" applyFont="1" applyBorder="1" applyAlignment="1">
      <alignment horizontal="center" vertical="center" wrapText="1"/>
    </xf>
    <xf numFmtId="0" fontId="0" fillId="0" borderId="12" xfId="0" applyBorder="1"/>
    <xf numFmtId="0" fontId="0" fillId="0" borderId="11" xfId="0" applyBorder="1"/>
    <xf numFmtId="0" fontId="0" fillId="0" borderId="9" xfId="0" applyBorder="1"/>
    <xf numFmtId="0" fontId="0" fillId="0" borderId="10" xfId="0" applyBorder="1"/>
    <xf numFmtId="0" fontId="0" fillId="0" borderId="7" xfId="0" applyBorder="1"/>
    <xf numFmtId="0" fontId="0" fillId="0" borderId="13" xfId="0" applyBorder="1"/>
    <xf numFmtId="0" fontId="0" fillId="0" borderId="5" xfId="0" applyBorder="1"/>
    <xf numFmtId="0" fontId="0" fillId="0" borderId="6" xfId="0" applyBorder="1"/>
    <xf numFmtId="164" fontId="4" fillId="0" borderId="2" xfId="1" applyNumberFormat="1" applyFont="1" applyFill="1" applyBorder="1"/>
    <xf numFmtId="164" fontId="4" fillId="0" borderId="3" xfId="1" applyNumberFormat="1" applyFont="1" applyFill="1" applyBorder="1"/>
    <xf numFmtId="164" fontId="0" fillId="0" borderId="0" xfId="1" applyNumberFormat="1" applyFont="1"/>
    <xf numFmtId="0" fontId="6" fillId="0" borderId="0" xfId="0" applyFont="1" applyFill="1" applyBorder="1"/>
    <xf numFmtId="166" fontId="0" fillId="2" borderId="1" xfId="2" applyNumberFormat="1" applyFont="1" applyFill="1" applyBorder="1"/>
    <xf numFmtId="0" fontId="3" fillId="0" borderId="0" xfId="3"/>
    <xf numFmtId="0" fontId="4" fillId="0" borderId="0" xfId="3" applyFont="1"/>
    <xf numFmtId="0" fontId="3" fillId="0" borderId="0" xfId="3" applyAlignment="1">
      <alignment vertical="center" wrapText="1"/>
    </xf>
    <xf numFmtId="0" fontId="3" fillId="0" borderId="1" xfId="3" applyBorder="1" applyAlignment="1">
      <alignment horizontal="center" vertical="center" wrapText="1"/>
    </xf>
    <xf numFmtId="0" fontId="3" fillId="0" borderId="2" xfId="3" applyBorder="1" applyAlignment="1">
      <alignment horizontal="center" vertical="center" wrapText="1"/>
    </xf>
    <xf numFmtId="0" fontId="3" fillId="0" borderId="3" xfId="3" applyBorder="1" applyAlignment="1">
      <alignment horizontal="center" vertical="center" wrapText="1"/>
    </xf>
    <xf numFmtId="0" fontId="3" fillId="0" borderId="10" xfId="3" applyBorder="1" applyAlignment="1">
      <alignment horizontal="left"/>
    </xf>
    <xf numFmtId="164" fontId="3" fillId="0" borderId="10" xfId="4" applyNumberFormat="1" applyFont="1" applyFill="1" applyBorder="1"/>
    <xf numFmtId="164" fontId="3" fillId="0" borderId="0" xfId="4" applyNumberFormat="1" applyFont="1" applyFill="1" applyBorder="1"/>
    <xf numFmtId="164" fontId="3" fillId="0" borderId="11" xfId="4" applyNumberFormat="1" applyFont="1" applyFill="1" applyBorder="1"/>
    <xf numFmtId="168" fontId="3" fillId="0" borderId="0" xfId="4" applyNumberFormat="1" applyFont="1" applyFill="1"/>
    <xf numFmtId="9" fontId="3" fillId="0" borderId="0" xfId="5" applyFont="1" applyFill="1"/>
    <xf numFmtId="165" fontId="3" fillId="0" borderId="10" xfId="4" applyNumberFormat="1" applyFont="1" applyFill="1" applyBorder="1"/>
    <xf numFmtId="165" fontId="3" fillId="0" borderId="0" xfId="4" applyNumberFormat="1" applyFont="1" applyFill="1" applyBorder="1"/>
    <xf numFmtId="165" fontId="3" fillId="0" borderId="11" xfId="4" applyNumberFormat="1" applyFont="1" applyFill="1" applyBorder="1"/>
    <xf numFmtId="169" fontId="14" fillId="0" borderId="10" xfId="5" applyNumberFormat="1" applyFont="1" applyFill="1" applyBorder="1"/>
    <xf numFmtId="169" fontId="14" fillId="0" borderId="0" xfId="5" applyNumberFormat="1" applyFont="1" applyFill="1" applyBorder="1"/>
    <xf numFmtId="169" fontId="14" fillId="0" borderId="11" xfId="5" applyNumberFormat="1" applyFont="1" applyFill="1" applyBorder="1"/>
    <xf numFmtId="170" fontId="3" fillId="0" borderId="10" xfId="5" applyNumberFormat="1" applyBorder="1"/>
    <xf numFmtId="170" fontId="3" fillId="0" borderId="0" xfId="5" applyNumberFormat="1"/>
    <xf numFmtId="170" fontId="3" fillId="0" borderId="11" xfId="5" applyNumberFormat="1" applyBorder="1"/>
    <xf numFmtId="0" fontId="3" fillId="0" borderId="7" xfId="3" applyBorder="1" applyAlignment="1">
      <alignment horizontal="left"/>
    </xf>
    <xf numFmtId="164" fontId="3" fillId="0" borderId="7" xfId="4" applyNumberFormat="1" applyFont="1" applyFill="1" applyBorder="1"/>
    <xf numFmtId="164" fontId="3" fillId="0" borderId="8" xfId="4" applyNumberFormat="1" applyFont="1" applyFill="1" applyBorder="1"/>
    <xf numFmtId="164" fontId="3" fillId="0" borderId="9" xfId="4" applyNumberFormat="1" applyFont="1" applyFill="1" applyBorder="1"/>
    <xf numFmtId="165" fontId="3" fillId="0" borderId="7" xfId="4" applyNumberFormat="1" applyFont="1" applyFill="1" applyBorder="1"/>
    <xf numFmtId="165" fontId="3" fillId="0" borderId="8" xfId="4" applyNumberFormat="1" applyFont="1" applyFill="1" applyBorder="1"/>
    <xf numFmtId="165" fontId="3" fillId="0" borderId="9" xfId="4" applyNumberFormat="1" applyFont="1" applyFill="1" applyBorder="1"/>
    <xf numFmtId="43" fontId="3" fillId="0" borderId="0" xfId="3" applyNumberFormat="1"/>
    <xf numFmtId="169" fontId="14" fillId="0" borderId="7" xfId="5" applyNumberFormat="1" applyFont="1" applyFill="1" applyBorder="1"/>
    <xf numFmtId="169" fontId="14" fillId="0" borderId="8" xfId="5" applyNumberFormat="1" applyFont="1" applyFill="1" applyBorder="1"/>
    <xf numFmtId="169" fontId="14" fillId="0" borderId="9" xfId="5" applyNumberFormat="1" applyFont="1" applyFill="1" applyBorder="1"/>
    <xf numFmtId="170" fontId="3" fillId="0" borderId="7" xfId="5" applyNumberFormat="1" applyBorder="1"/>
    <xf numFmtId="170" fontId="3" fillId="0" borderId="8" xfId="5" applyNumberFormat="1" applyBorder="1"/>
    <xf numFmtId="170" fontId="3" fillId="0" borderId="9" xfId="5" applyNumberFormat="1" applyBorder="1"/>
    <xf numFmtId="0" fontId="3" fillId="0" borderId="0" xfId="3" applyAlignment="1">
      <alignment horizontal="left"/>
    </xf>
    <xf numFmtId="166" fontId="3" fillId="0" borderId="0" xfId="5" applyNumberFormat="1" applyFont="1" applyFill="1" applyBorder="1"/>
    <xf numFmtId="0" fontId="3" fillId="0" borderId="0" xfId="3" applyAlignment="1">
      <alignment horizontal="right"/>
    </xf>
    <xf numFmtId="165" fontId="3" fillId="0" borderId="0" xfId="4" applyNumberFormat="1" applyFont="1" applyFill="1"/>
    <xf numFmtId="0" fontId="3" fillId="0" borderId="0" xfId="3" applyAlignment="1">
      <alignment horizontal="center" vertical="center" wrapText="1"/>
    </xf>
    <xf numFmtId="9" fontId="3" fillId="0" borderId="10" xfId="5" applyFont="1" applyFill="1" applyBorder="1"/>
    <xf numFmtId="9" fontId="3" fillId="0" borderId="0" xfId="5" applyFont="1" applyFill="1" applyBorder="1"/>
    <xf numFmtId="9" fontId="3" fillId="0" borderId="11" xfId="5" applyFont="1" applyFill="1" applyBorder="1"/>
    <xf numFmtId="10" fontId="3" fillId="0" borderId="0" xfId="3" applyNumberFormat="1"/>
    <xf numFmtId="9" fontId="3" fillId="0" borderId="7" xfId="5" applyFont="1" applyFill="1" applyBorder="1"/>
    <xf numFmtId="9" fontId="3" fillId="0" borderId="8" xfId="5" applyFont="1" applyFill="1" applyBorder="1"/>
    <xf numFmtId="9" fontId="3" fillId="0" borderId="9" xfId="5" applyFont="1" applyFill="1" applyBorder="1"/>
    <xf numFmtId="9" fontId="3" fillId="0" borderId="0" xfId="3" applyNumberFormat="1"/>
    <xf numFmtId="168" fontId="3" fillId="0" borderId="0" xfId="4" applyNumberFormat="1" applyFont="1" applyFill="1" applyBorder="1" applyAlignment="1">
      <alignment horizontal="left"/>
    </xf>
    <xf numFmtId="168" fontId="3" fillId="0" borderId="0" xfId="3" applyNumberFormat="1"/>
    <xf numFmtId="168" fontId="3" fillId="0" borderId="0" xfId="5" applyNumberFormat="1" applyFont="1" applyFill="1"/>
    <xf numFmtId="167" fontId="3" fillId="0" borderId="0" xfId="4" applyFont="1" applyFill="1"/>
    <xf numFmtId="3" fontId="4" fillId="0" borderId="0" xfId="0" applyNumberFormat="1" applyFont="1" applyFill="1" applyBorder="1"/>
    <xf numFmtId="0" fontId="0" fillId="0" borderId="0" xfId="0" applyFill="1" applyBorder="1"/>
    <xf numFmtId="0" fontId="4" fillId="0" borderId="0" xfId="0" applyFont="1" applyAlignment="1">
      <alignment horizontal="center"/>
    </xf>
    <xf numFmtId="0" fontId="13" fillId="0" borderId="0" xfId="6" applyFont="1"/>
    <xf numFmtId="0" fontId="3" fillId="0" borderId="4" xfId="0" applyFont="1" applyBorder="1" applyAlignment="1">
      <alignment horizontal="center" vertical="center" wrapText="1"/>
    </xf>
    <xf numFmtId="0" fontId="3" fillId="0" borderId="0" xfId="0" applyFont="1" applyAlignment="1">
      <alignment wrapText="1"/>
    </xf>
    <xf numFmtId="9" fontId="3" fillId="0" borderId="10" xfId="5" applyFont="1" applyBorder="1" applyAlignment="1">
      <alignment horizontal="center" wrapText="1"/>
    </xf>
    <xf numFmtId="9" fontId="3" fillId="0" borderId="0" xfId="5" applyFont="1" applyBorder="1" applyAlignment="1">
      <alignment horizontal="center" wrapText="1"/>
    </xf>
    <xf numFmtId="9" fontId="3" fillId="0" borderId="11" xfId="5" applyFont="1" applyBorder="1" applyAlignment="1">
      <alignment horizontal="center" wrapText="1"/>
    </xf>
    <xf numFmtId="3" fontId="3" fillId="0" borderId="10" xfId="0" applyNumberFormat="1" applyFont="1" applyBorder="1" applyAlignment="1">
      <alignment wrapText="1"/>
    </xf>
    <xf numFmtId="3" fontId="3" fillId="0" borderId="0" xfId="0" applyNumberFormat="1" applyFont="1" applyAlignment="1">
      <alignment wrapText="1"/>
    </xf>
    <xf numFmtId="3" fontId="3" fillId="0" borderId="11" xfId="0" applyNumberFormat="1" applyFont="1" applyBorder="1" applyAlignment="1">
      <alignment wrapText="1"/>
    </xf>
    <xf numFmtId="9" fontId="3" fillId="0" borderId="10" xfId="5" applyFont="1" applyBorder="1" applyAlignment="1">
      <alignment horizontal="center"/>
    </xf>
    <xf numFmtId="9" fontId="3" fillId="0" borderId="0" xfId="5" applyFont="1" applyBorder="1" applyAlignment="1">
      <alignment horizontal="center"/>
    </xf>
    <xf numFmtId="9" fontId="3" fillId="0" borderId="11" xfId="5" applyFont="1" applyBorder="1" applyAlignment="1">
      <alignment horizontal="center"/>
    </xf>
    <xf numFmtId="3" fontId="3" fillId="0" borderId="10" xfId="0" applyNumberFormat="1" applyFont="1" applyBorder="1"/>
    <xf numFmtId="3" fontId="3" fillId="0" borderId="0" xfId="0" applyNumberFormat="1" applyFont="1"/>
    <xf numFmtId="3" fontId="3" fillId="0" borderId="11" xfId="0" applyNumberFormat="1" applyFont="1" applyBorder="1"/>
    <xf numFmtId="166" fontId="3" fillId="0" borderId="10" xfId="5" applyNumberFormat="1" applyFont="1" applyBorder="1" applyAlignment="1">
      <alignment horizontal="center"/>
    </xf>
    <xf numFmtId="166" fontId="3" fillId="0" borderId="7" xfId="5" applyNumberFormat="1" applyFont="1" applyBorder="1" applyAlignment="1">
      <alignment horizontal="center"/>
    </xf>
    <xf numFmtId="9" fontId="3" fillId="0" borderId="7" xfId="5" applyFont="1" applyBorder="1" applyAlignment="1">
      <alignment horizontal="center"/>
    </xf>
    <xf numFmtId="9" fontId="3" fillId="0" borderId="8" xfId="5" applyFont="1" applyBorder="1" applyAlignment="1">
      <alignment horizontal="center"/>
    </xf>
    <xf numFmtId="9" fontId="3" fillId="0" borderId="9" xfId="5" applyFont="1" applyBorder="1" applyAlignment="1">
      <alignment horizontal="center"/>
    </xf>
    <xf numFmtId="3" fontId="3" fillId="0" borderId="7" xfId="0" applyNumberFormat="1" applyFont="1" applyBorder="1"/>
    <xf numFmtId="3" fontId="3" fillId="0" borderId="8" xfId="0" applyNumberFormat="1" applyFont="1" applyBorder="1"/>
    <xf numFmtId="3" fontId="3" fillId="0" borderId="9" xfId="0" applyNumberFormat="1" applyFont="1" applyBorder="1"/>
    <xf numFmtId="0" fontId="0" fillId="0" borderId="14" xfId="0" applyFill="1" applyBorder="1"/>
    <xf numFmtId="0" fontId="0" fillId="0" borderId="10" xfId="0" applyFill="1" applyBorder="1"/>
    <xf numFmtId="0" fontId="0" fillId="0" borderId="7" xfId="0" applyFill="1" applyBorder="1"/>
    <xf numFmtId="0" fontId="3" fillId="0" borderId="1" xfId="6" applyFont="1" applyBorder="1" applyAlignment="1">
      <alignment horizontal="center" vertical="center" wrapText="1"/>
    </xf>
    <xf numFmtId="0" fontId="0" fillId="0" borderId="13" xfId="0" applyFill="1" applyBorder="1"/>
    <xf numFmtId="0" fontId="0" fillId="0" borderId="5" xfId="0" applyFill="1" applyBorder="1"/>
    <xf numFmtId="0" fontId="0" fillId="0" borderId="6" xfId="0" applyFill="1" applyBorder="1"/>
    <xf numFmtId="0" fontId="3" fillId="2" borderId="0" xfId="3" applyFill="1"/>
    <xf numFmtId="10" fontId="3" fillId="2" borderId="0" xfId="3" applyNumberFormat="1" applyFill="1"/>
    <xf numFmtId="0" fontId="3" fillId="0" borderId="0" xfId="3" applyFill="1"/>
    <xf numFmtId="0" fontId="3" fillId="0" borderId="10" xfId="3" applyFill="1" applyBorder="1" applyAlignment="1">
      <alignment horizontal="left"/>
    </xf>
    <xf numFmtId="0" fontId="3" fillId="0" borderId="7" xfId="3" applyFill="1" applyBorder="1" applyAlignment="1">
      <alignment horizontal="left"/>
    </xf>
    <xf numFmtId="0" fontId="3" fillId="0" borderId="0" xfId="3" applyFill="1" applyAlignment="1">
      <alignment vertical="center" wrapText="1"/>
    </xf>
    <xf numFmtId="166" fontId="3" fillId="0" borderId="0" xfId="5" applyNumberFormat="1" applyFont="1" applyFill="1"/>
    <xf numFmtId="0" fontId="3" fillId="0" borderId="0" xfId="3" applyFill="1" applyAlignment="1">
      <alignment horizontal="left"/>
    </xf>
    <xf numFmtId="9" fontId="3" fillId="0" borderId="10" xfId="5" applyNumberFormat="1" applyFont="1" applyFill="1" applyBorder="1"/>
    <xf numFmtId="9" fontId="3" fillId="0" borderId="0" xfId="5" applyNumberFormat="1" applyFont="1" applyFill="1" applyBorder="1"/>
    <xf numFmtId="9" fontId="3" fillId="0" borderId="11" xfId="5" applyNumberFormat="1" applyFont="1" applyFill="1" applyBorder="1"/>
    <xf numFmtId="9" fontId="3" fillId="0" borderId="7" xfId="5" applyNumberFormat="1" applyFont="1" applyFill="1" applyBorder="1"/>
    <xf numFmtId="9" fontId="3" fillId="0" borderId="8" xfId="5" applyNumberFormat="1" applyFont="1" applyFill="1" applyBorder="1"/>
    <xf numFmtId="9" fontId="3" fillId="0" borderId="9" xfId="5" applyNumberFormat="1" applyFont="1" applyFill="1" applyBorder="1"/>
    <xf numFmtId="0" fontId="3" fillId="0" borderId="13" xfId="3" applyFill="1" applyBorder="1" applyAlignment="1">
      <alignment horizontal="left"/>
    </xf>
    <xf numFmtId="0" fontId="3" fillId="0" borderId="5" xfId="3" applyFill="1" applyBorder="1" applyAlignment="1">
      <alignment horizontal="left"/>
    </xf>
    <xf numFmtId="0" fontId="3" fillId="0" borderId="6" xfId="3" applyFill="1" applyBorder="1" applyAlignment="1">
      <alignment horizontal="left"/>
    </xf>
    <xf numFmtId="0" fontId="3" fillId="0" borderId="0" xfId="3" applyFill="1" applyAlignment="1">
      <alignment horizontal="right"/>
    </xf>
    <xf numFmtId="9" fontId="3" fillId="0" borderId="0" xfId="3" applyNumberFormat="1" applyFill="1"/>
    <xf numFmtId="167" fontId="3" fillId="0" borderId="0" xfId="3" applyNumberFormat="1" applyFill="1"/>
    <xf numFmtId="0" fontId="3" fillId="0" borderId="4" xfId="0" applyFont="1" applyBorder="1" applyAlignment="1">
      <alignment horizontal="center" vertical="center" wrapText="1"/>
    </xf>
    <xf numFmtId="0" fontId="0" fillId="0" borderId="1" xfId="0" applyBorder="1" applyAlignment="1">
      <alignment horizontal="left"/>
    </xf>
    <xf numFmtId="166" fontId="3" fillId="0" borderId="4" xfId="5" applyNumberFormat="1" applyFont="1" applyBorder="1" applyAlignment="1">
      <alignment horizontal="center"/>
    </xf>
    <xf numFmtId="9" fontId="3" fillId="0" borderId="4" xfId="5" applyFont="1" applyBorder="1" applyAlignment="1">
      <alignment horizontal="center"/>
    </xf>
    <xf numFmtId="9" fontId="3" fillId="0" borderId="2" xfId="5" applyFont="1" applyBorder="1" applyAlignment="1">
      <alignment horizontal="center"/>
    </xf>
    <xf numFmtId="9" fontId="3" fillId="0" borderId="3" xfId="5" applyFont="1" applyBorder="1" applyAlignment="1">
      <alignment horizontal="center"/>
    </xf>
    <xf numFmtId="3" fontId="3" fillId="0" borderId="4" xfId="0" applyNumberFormat="1" applyFont="1" applyBorder="1"/>
    <xf numFmtId="3" fontId="3" fillId="0" borderId="2" xfId="0" applyNumberFormat="1" applyFont="1" applyBorder="1"/>
    <xf numFmtId="3" fontId="3" fillId="0" borderId="3" xfId="0" applyNumberFormat="1" applyFont="1" applyBorder="1"/>
    <xf numFmtId="0" fontId="0" fillId="0" borderId="15" xfId="0" applyBorder="1"/>
    <xf numFmtId="0" fontId="0" fillId="0" borderId="0" xfId="0" applyBorder="1"/>
    <xf numFmtId="0" fontId="0" fillId="0" borderId="8" xfId="0" applyBorder="1"/>
    <xf numFmtId="9" fontId="0" fillId="0" borderId="0" xfId="0" applyNumberFormat="1"/>
    <xf numFmtId="171" fontId="0" fillId="2" borderId="8" xfId="0" applyNumberFormat="1" applyFill="1" applyBorder="1" applyProtection="1">
      <protection locked="0"/>
    </xf>
    <xf numFmtId="171" fontId="0" fillId="2" borderId="5" xfId="0" applyNumberFormat="1" applyFill="1" applyBorder="1" applyProtection="1">
      <protection locked="0"/>
    </xf>
    <xf numFmtId="171" fontId="3" fillId="2" borderId="0" xfId="1" applyNumberFormat="1" applyFont="1" applyFill="1" applyBorder="1" applyProtection="1">
      <protection locked="0"/>
    </xf>
    <xf numFmtId="171" fontId="3" fillId="3" borderId="5" xfId="1" applyNumberFormat="1" applyFont="1" applyFill="1" applyBorder="1" applyProtection="1">
      <protection locked="0"/>
    </xf>
    <xf numFmtId="171" fontId="0" fillId="3" borderId="10" xfId="0" applyNumberFormat="1" applyFill="1" applyBorder="1" applyProtection="1">
      <protection locked="0"/>
    </xf>
    <xf numFmtId="171" fontId="3" fillId="2" borderId="11" xfId="0" applyNumberFormat="1" applyFont="1" applyFill="1" applyBorder="1" applyProtection="1">
      <protection locked="0"/>
    </xf>
    <xf numFmtId="171" fontId="4" fillId="3" borderId="11" xfId="0" applyNumberFormat="1" applyFont="1" applyFill="1" applyBorder="1" applyProtection="1">
      <protection locked="0"/>
    </xf>
    <xf numFmtId="171" fontId="0" fillId="2" borderId="6" xfId="0" applyNumberFormat="1" applyFill="1" applyBorder="1" applyProtection="1">
      <protection locked="0"/>
    </xf>
    <xf numFmtId="171" fontId="3" fillId="2" borderId="8" xfId="1" applyNumberFormat="1" applyFont="1" applyFill="1" applyBorder="1" applyProtection="1">
      <protection locked="0"/>
    </xf>
    <xf numFmtId="171" fontId="0" fillId="3" borderId="7" xfId="0" applyNumberFormat="1" applyFill="1" applyBorder="1" applyProtection="1">
      <protection locked="0"/>
    </xf>
    <xf numFmtId="171" fontId="3" fillId="2" borderId="9" xfId="0" applyNumberFormat="1" applyFont="1" applyFill="1" applyBorder="1" applyProtection="1">
      <protection locked="0"/>
    </xf>
    <xf numFmtId="171" fontId="4" fillId="3" borderId="9" xfId="0" applyNumberFormat="1" applyFont="1" applyFill="1" applyBorder="1" applyProtection="1">
      <protection locked="0"/>
    </xf>
    <xf numFmtId="0" fontId="3" fillId="0" borderId="0" xfId="3" applyFill="1" applyAlignment="1">
      <alignment horizontal="center" vertical="center" wrapText="1"/>
    </xf>
    <xf numFmtId="168" fontId="3" fillId="0" borderId="0" xfId="3" applyNumberFormat="1" applyFill="1"/>
    <xf numFmtId="0" fontId="3" fillId="0" borderId="13" xfId="3" applyBorder="1" applyAlignment="1">
      <alignment horizontal="left"/>
    </xf>
    <xf numFmtId="0" fontId="3" fillId="0" borderId="5" xfId="3" applyBorder="1" applyAlignment="1">
      <alignment horizontal="left"/>
    </xf>
    <xf numFmtId="0" fontId="3" fillId="0" borderId="6" xfId="3" applyBorder="1" applyAlignment="1">
      <alignment horizontal="left"/>
    </xf>
    <xf numFmtId="0" fontId="4"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4" fillId="0" borderId="1" xfId="3" applyFont="1" applyFill="1" applyBorder="1" applyAlignment="1">
      <alignment horizontal="center" vertical="center" wrapText="1"/>
    </xf>
    <xf numFmtId="0" fontId="14" fillId="0" borderId="2" xfId="3" applyFont="1" applyFill="1" applyBorder="1" applyAlignment="1">
      <alignment horizontal="center" vertical="center" wrapText="1"/>
    </xf>
    <xf numFmtId="0" fontId="14" fillId="0" borderId="3" xfId="3" applyFont="1" applyFill="1" applyBorder="1" applyAlignment="1">
      <alignment horizontal="center" vertical="center" wrapText="1"/>
    </xf>
    <xf numFmtId="0" fontId="14" fillId="0" borderId="10" xfId="3" applyFont="1" applyFill="1" applyBorder="1" applyAlignment="1">
      <alignment horizontal="left"/>
    </xf>
    <xf numFmtId="43" fontId="3" fillId="0" borderId="0" xfId="3" applyNumberFormat="1" applyFill="1"/>
    <xf numFmtId="0" fontId="14" fillId="0" borderId="7" xfId="3" applyFont="1" applyFill="1" applyBorder="1" applyAlignment="1">
      <alignment horizontal="left"/>
    </xf>
    <xf numFmtId="0" fontId="4" fillId="0" borderId="0" xfId="0" applyFont="1" applyFill="1"/>
    <xf numFmtId="2" fontId="0" fillId="0" borderId="0" xfId="0" applyNumberFormat="1" applyFill="1"/>
    <xf numFmtId="172" fontId="0" fillId="0" borderId="0" xfId="0" applyNumberFormat="1" applyFill="1"/>
    <xf numFmtId="9" fontId="0" fillId="0" borderId="0" xfId="0" applyNumberFormat="1" applyFill="1"/>
    <xf numFmtId="166" fontId="0" fillId="0" borderId="0" xfId="0" applyNumberFormat="1" applyFill="1"/>
    <xf numFmtId="3" fontId="0" fillId="0" borderId="0" xfId="0" applyNumberFormat="1" applyFill="1"/>
    <xf numFmtId="3" fontId="0" fillId="0" borderId="14" xfId="0" applyNumberFormat="1" applyBorder="1"/>
    <xf numFmtId="0" fontId="3" fillId="0" borderId="3" xfId="6" applyFont="1" applyBorder="1" applyAlignment="1">
      <alignment horizontal="center" vertical="center" wrapText="1"/>
    </xf>
    <xf numFmtId="3" fontId="0" fillId="0" borderId="13" xfId="0" applyNumberFormat="1" applyBorder="1"/>
    <xf numFmtId="171" fontId="0" fillId="2" borderId="0" xfId="0" applyNumberFormat="1" applyFill="1" applyBorder="1" applyProtection="1">
      <protection locked="0"/>
    </xf>
    <xf numFmtId="171" fontId="3" fillId="3" borderId="6" xfId="1" applyNumberFormat="1" applyFont="1" applyFill="1" applyBorder="1" applyProtection="1">
      <protection locked="0"/>
    </xf>
    <xf numFmtId="0" fontId="1" fillId="0" borderId="0" xfId="0" applyFont="1"/>
    <xf numFmtId="0" fontId="16" fillId="0" borderId="0" xfId="7" applyFont="1" applyAlignment="1">
      <alignment vertical="center"/>
    </xf>
    <xf numFmtId="0" fontId="1" fillId="0" borderId="0" xfId="3" applyFont="1" applyAlignment="1">
      <alignment vertical="center"/>
    </xf>
    <xf numFmtId="0" fontId="1" fillId="0" borderId="0" xfId="7" applyFont="1" applyAlignment="1">
      <alignment vertical="center"/>
    </xf>
    <xf numFmtId="0" fontId="1" fillId="0" borderId="0" xfId="7" applyFont="1" applyAlignment="1">
      <alignment horizontal="left" vertical="center" wrapText="1"/>
    </xf>
    <xf numFmtId="0" fontId="4" fillId="0" borderId="0" xfId="7" applyFont="1" applyAlignment="1">
      <alignment vertical="center"/>
    </xf>
    <xf numFmtId="0" fontId="4" fillId="0" borderId="4" xfId="3" applyFont="1" applyBorder="1" applyAlignment="1">
      <alignment horizontal="center" vertical="center" wrapText="1"/>
    </xf>
    <xf numFmtId="0" fontId="4" fillId="0" borderId="2" xfId="3" applyFont="1" applyBorder="1" applyAlignment="1">
      <alignment horizontal="center" vertical="center" wrapText="1"/>
    </xf>
    <xf numFmtId="0" fontId="4" fillId="0" borderId="3" xfId="3" applyFont="1" applyBorder="1" applyAlignment="1">
      <alignment horizontal="center" vertical="center" wrapText="1"/>
    </xf>
    <xf numFmtId="0" fontId="15" fillId="0" borderId="4" xfId="3" applyFont="1" applyFill="1" applyBorder="1" applyAlignment="1">
      <alignment horizontal="center" vertical="center" wrapText="1"/>
    </xf>
    <xf numFmtId="0" fontId="15" fillId="0" borderId="2" xfId="3" applyFont="1" applyFill="1" applyBorder="1" applyAlignment="1">
      <alignment horizontal="center" vertical="center" wrapText="1"/>
    </xf>
    <xf numFmtId="0" fontId="15" fillId="0" borderId="3" xfId="3" applyFont="1" applyFill="1" applyBorder="1" applyAlignment="1">
      <alignment horizontal="center" vertical="center" wrapText="1"/>
    </xf>
    <xf numFmtId="0" fontId="4" fillId="0" borderId="4" xfId="3" applyFont="1" applyBorder="1" applyAlignment="1">
      <alignment horizontal="center"/>
    </xf>
    <xf numFmtId="0" fontId="4" fillId="0" borderId="2" xfId="3" applyFont="1" applyBorder="1" applyAlignment="1">
      <alignment horizontal="center"/>
    </xf>
    <xf numFmtId="0" fontId="4" fillId="0" borderId="3" xfId="3"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2" borderId="0" xfId="0" applyFont="1" applyFill="1" applyAlignment="1" applyProtection="1">
      <alignment horizontal="left" vertical="top" wrapText="1"/>
      <protection locked="0"/>
    </xf>
    <xf numFmtId="0" fontId="0" fillId="2" borderId="0" xfId="0" applyFill="1" applyAlignment="1" applyProtection="1">
      <alignment horizontal="left" vertical="top" wrapText="1"/>
      <protection locked="0"/>
    </xf>
  </cellXfs>
  <cellStyles count="8">
    <cellStyle name="Comma" xfId="1" builtinId="3"/>
    <cellStyle name="Comma 2" xfId="4" xr:uid="{0B59036F-6350-43AE-AB93-8598B4157696}"/>
    <cellStyle name="Normal" xfId="0" builtinId="0"/>
    <cellStyle name="Normal 12 2" xfId="7" xr:uid="{697F74C3-57F6-4A9E-9883-8677A3517162}"/>
    <cellStyle name="Normal 2" xfId="3" xr:uid="{1B19B872-1BBD-4429-B248-C23A66444268}"/>
    <cellStyle name="Normal 3" xfId="6" xr:uid="{920AEF3E-ECE4-4AC7-B060-CA4A5595C5FC}"/>
    <cellStyle name="Percent" xfId="2" builtinId="5"/>
    <cellStyle name="Percent 2" xfId="5" xr:uid="{C8168BE7-C0F3-4E47-8C9F-256E9971EFF2}"/>
  </cellStyles>
  <dxfs count="0"/>
  <tableStyles count="1" defaultTableStyle="TableStyleMedium9" defaultPivotStyle="PivotStyleLight16">
    <tableStyle name="Invisible" pivot="0" table="0" count="0" xr9:uid="{1CE20CA7-BC53-449A-949A-E0E63E08655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22"/>
  <sheetViews>
    <sheetView showGridLines="0" tabSelected="1" zoomScaleNormal="100" workbookViewId="0">
      <selection activeCell="B13" sqref="B13"/>
    </sheetView>
  </sheetViews>
  <sheetFormatPr defaultColWidth="0" defaultRowHeight="12.75" zeroHeight="1"/>
  <cols>
    <col min="1" max="1" width="2.85546875" style="214" customWidth="1"/>
    <col min="2" max="2" width="234" style="214" customWidth="1"/>
    <col min="3" max="16384" width="9.140625" style="214" hidden="1"/>
  </cols>
  <sheetData>
    <row r="1" spans="2:2"/>
    <row r="2" spans="2:2">
      <c r="B2" s="215" t="s">
        <v>85</v>
      </c>
    </row>
    <row r="3" spans="2:2">
      <c r="B3" s="216"/>
    </row>
    <row r="4" spans="2:2">
      <c r="B4" s="217" t="s">
        <v>96</v>
      </c>
    </row>
    <row r="5" spans="2:2">
      <c r="B5" s="217" t="s">
        <v>97</v>
      </c>
    </row>
    <row r="6" spans="2:2">
      <c r="B6" s="217" t="s">
        <v>98</v>
      </c>
    </row>
    <row r="7" spans="2:2">
      <c r="B7" s="217" t="s">
        <v>86</v>
      </c>
    </row>
    <row r="8" spans="2:2">
      <c r="B8" s="217" t="s">
        <v>99</v>
      </c>
    </row>
    <row r="9" spans="2:2">
      <c r="B9" s="217" t="s">
        <v>87</v>
      </c>
    </row>
    <row r="10" spans="2:2">
      <c r="B10" s="217" t="s">
        <v>88</v>
      </c>
    </row>
    <row r="11" spans="2:2">
      <c r="B11" s="217" t="s">
        <v>89</v>
      </c>
    </row>
    <row r="12" spans="2:2">
      <c r="B12" s="217" t="s">
        <v>100</v>
      </c>
    </row>
    <row r="13" spans="2:2">
      <c r="B13" s="217"/>
    </row>
    <row r="14" spans="2:2">
      <c r="B14" s="215" t="s">
        <v>101</v>
      </c>
    </row>
    <row r="15" spans="2:2" ht="165.75">
      <c r="B15" s="218" t="s">
        <v>90</v>
      </c>
    </row>
    <row r="16" spans="2:2">
      <c r="B16" s="218"/>
    </row>
    <row r="17" spans="2:2">
      <c r="B17" s="219" t="s">
        <v>95</v>
      </c>
    </row>
    <row r="18" spans="2:2">
      <c r="B18" s="219" t="s">
        <v>91</v>
      </c>
    </row>
    <row r="19" spans="2:2">
      <c r="B19" s="219" t="s">
        <v>92</v>
      </c>
    </row>
    <row r="20" spans="2:2">
      <c r="B20" s="219" t="s">
        <v>93</v>
      </c>
    </row>
    <row r="21" spans="2:2">
      <c r="B21" s="219" t="s">
        <v>94</v>
      </c>
    </row>
    <row r="22" spans="2:2"/>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autoPageBreaks="0" fitToPage="1"/>
  </sheetPr>
  <dimension ref="A1:U37"/>
  <sheetViews>
    <sheetView showGridLines="0" zoomScale="75" zoomScaleNormal="75" workbookViewId="0">
      <selection activeCell="S28" sqref="S28"/>
    </sheetView>
  </sheetViews>
  <sheetFormatPr defaultColWidth="9.5703125" defaultRowHeight="12.75" zeroHeight="1"/>
  <cols>
    <col min="1" max="1" width="3.7109375" customWidth="1"/>
    <col min="2" max="4" width="16.7109375" customWidth="1"/>
    <col min="5" max="5" width="17.7109375" bestFit="1" customWidth="1"/>
    <col min="6" max="7" width="16.7109375" customWidth="1"/>
    <col min="8" max="8" width="17.7109375" bestFit="1" customWidth="1"/>
    <col min="9" max="9" width="19.7109375" bestFit="1" customWidth="1"/>
    <col min="10" max="10" width="19.42578125" bestFit="1" customWidth="1"/>
    <col min="11" max="11" width="16.7109375" customWidth="1"/>
    <col min="12" max="12" width="19.42578125" bestFit="1" customWidth="1"/>
    <col min="14" max="14" width="11.5703125" bestFit="1" customWidth="1"/>
    <col min="15" max="15" width="13.7109375" bestFit="1" customWidth="1"/>
  </cols>
  <sheetData>
    <row r="1" spans="1:21" ht="15.75">
      <c r="A1" s="30" t="s">
        <v>34</v>
      </c>
    </row>
    <row r="2" spans="1:21"/>
    <row r="3" spans="1:21">
      <c r="B3" s="10" t="s">
        <v>1</v>
      </c>
      <c r="C3" s="32"/>
    </row>
    <row r="4" spans="1:21"/>
    <row r="5" spans="1:21">
      <c r="B5" s="229" t="s">
        <v>35</v>
      </c>
      <c r="C5" s="230"/>
      <c r="D5" s="230"/>
      <c r="E5" s="230"/>
      <c r="F5" s="230"/>
      <c r="G5" s="230"/>
      <c r="H5" s="230"/>
      <c r="I5" s="230"/>
      <c r="J5" s="230"/>
      <c r="K5" s="230"/>
      <c r="L5" s="231"/>
    </row>
    <row r="6" spans="1:21" ht="43.35" customHeight="1">
      <c r="B6" s="1" t="s">
        <v>3</v>
      </c>
      <c r="C6" s="1" t="s">
        <v>4</v>
      </c>
      <c r="D6" s="2" t="s">
        <v>5</v>
      </c>
      <c r="E6" s="2" t="s">
        <v>6</v>
      </c>
      <c r="F6" s="2" t="s">
        <v>7</v>
      </c>
      <c r="G6" s="2" t="s">
        <v>8</v>
      </c>
      <c r="H6" s="1" t="s">
        <v>9</v>
      </c>
      <c r="I6" s="2" t="s">
        <v>10</v>
      </c>
      <c r="J6" s="4" t="s">
        <v>11</v>
      </c>
      <c r="K6" s="3" t="s">
        <v>12</v>
      </c>
      <c r="L6" s="7" t="s">
        <v>13</v>
      </c>
      <c r="N6" s="46" t="s">
        <v>76</v>
      </c>
      <c r="O6" s="210" t="s">
        <v>78</v>
      </c>
    </row>
    <row r="7" spans="1:21">
      <c r="B7" s="5">
        <v>2002</v>
      </c>
      <c r="C7" s="35">
        <v>22964329.721553292</v>
      </c>
      <c r="D7" s="36">
        <v>171658.75</v>
      </c>
      <c r="E7" s="36">
        <v>21917431.839999996</v>
      </c>
      <c r="F7" s="36">
        <v>2100823.7229343434</v>
      </c>
      <c r="G7" s="36">
        <v>2684486.76</v>
      </c>
      <c r="H7" s="35">
        <v>16455819.462934345</v>
      </c>
      <c r="I7" s="36">
        <v>46795692.359999999</v>
      </c>
      <c r="J7" s="37">
        <v>73670093.432934344</v>
      </c>
      <c r="K7" s="38">
        <v>1300325.3899999</v>
      </c>
      <c r="L7" s="33">
        <v>74970418.82293424</v>
      </c>
      <c r="N7" s="211">
        <v>8</v>
      </c>
      <c r="O7" s="47">
        <v>4</v>
      </c>
    </row>
    <row r="8" spans="1:21">
      <c r="B8" s="5">
        <v>2003</v>
      </c>
      <c r="C8" s="35">
        <v>24253996.640000001</v>
      </c>
      <c r="D8" s="36">
        <v>104730.78999999998</v>
      </c>
      <c r="E8" s="36">
        <v>22328692.859999999</v>
      </c>
      <c r="F8" s="36">
        <v>3262025.5100000002</v>
      </c>
      <c r="G8" s="36">
        <v>4505755.0599999987</v>
      </c>
      <c r="H8" s="35">
        <v>30201204.219999999</v>
      </c>
      <c r="I8" s="36">
        <v>71143874.807494879</v>
      </c>
      <c r="J8" s="37">
        <v>101345079.02749486</v>
      </c>
      <c r="K8" s="38">
        <v>4618310.0199999986</v>
      </c>
      <c r="L8" s="33">
        <v>105963389.04749486</v>
      </c>
      <c r="N8" s="53">
        <v>9</v>
      </c>
      <c r="O8" s="48">
        <v>5</v>
      </c>
    </row>
    <row r="9" spans="1:21">
      <c r="B9" s="5">
        <v>2004</v>
      </c>
      <c r="C9" s="35">
        <v>19739647.34</v>
      </c>
      <c r="D9" s="36">
        <v>173496.05999999997</v>
      </c>
      <c r="E9" s="36">
        <v>23187432.867289089</v>
      </c>
      <c r="F9" s="36">
        <v>4556200.7200000007</v>
      </c>
      <c r="G9" s="36">
        <v>5837973.6199999992</v>
      </c>
      <c r="H9" s="35">
        <v>33755103.267289087</v>
      </c>
      <c r="I9" s="36">
        <v>66650676.539999999</v>
      </c>
      <c r="J9" s="37">
        <v>100405779.80728908</v>
      </c>
      <c r="K9" s="38">
        <v>2337855.4499968002</v>
      </c>
      <c r="L9" s="33">
        <v>102743635.25728588</v>
      </c>
      <c r="N9" s="53">
        <v>9</v>
      </c>
      <c r="O9" s="48">
        <v>7</v>
      </c>
    </row>
    <row r="10" spans="1:21">
      <c r="B10" s="5">
        <v>2005</v>
      </c>
      <c r="C10" s="35">
        <v>9257653.709999999</v>
      </c>
      <c r="D10" s="36">
        <v>211585.29000000004</v>
      </c>
      <c r="E10" s="36">
        <v>25390137.359999985</v>
      </c>
      <c r="F10" s="36">
        <v>3563915.6799999997</v>
      </c>
      <c r="G10" s="36">
        <v>5863736.3199999994</v>
      </c>
      <c r="H10" s="35">
        <v>35029374.649999984</v>
      </c>
      <c r="I10" s="36">
        <v>73893661.539999992</v>
      </c>
      <c r="J10" s="37">
        <v>108923036.19</v>
      </c>
      <c r="K10" s="38">
        <v>3767885.2899998003</v>
      </c>
      <c r="L10" s="33">
        <v>112690921.4799998</v>
      </c>
      <c r="N10" s="53">
        <v>9</v>
      </c>
      <c r="O10" s="48">
        <v>7</v>
      </c>
    </row>
    <row r="11" spans="1:21">
      <c r="B11" s="5">
        <v>2006</v>
      </c>
      <c r="C11" s="35">
        <v>4290896.24</v>
      </c>
      <c r="D11" s="36">
        <v>114175.79000000002</v>
      </c>
      <c r="E11" s="36">
        <v>23700834.000431217</v>
      </c>
      <c r="F11" s="36">
        <v>4572086.6100000003</v>
      </c>
      <c r="G11" s="36">
        <v>6889501.0499999989</v>
      </c>
      <c r="H11" s="35">
        <v>35276597.45043122</v>
      </c>
      <c r="I11" s="36">
        <v>89996835.705040768</v>
      </c>
      <c r="J11" s="37">
        <v>125273433.15547198</v>
      </c>
      <c r="K11" s="38">
        <v>3397375.1699968856</v>
      </c>
      <c r="L11" s="33">
        <v>128670808.32546887</v>
      </c>
      <c r="N11" s="53">
        <v>9</v>
      </c>
      <c r="O11" s="48">
        <v>7</v>
      </c>
    </row>
    <row r="12" spans="1:21">
      <c r="B12" s="5">
        <v>2007</v>
      </c>
      <c r="C12" s="35">
        <v>1147016.49</v>
      </c>
      <c r="D12" s="36">
        <v>21028.03</v>
      </c>
      <c r="E12" s="36">
        <v>16297536.556730604</v>
      </c>
      <c r="F12" s="36">
        <v>6774396.9800000004</v>
      </c>
      <c r="G12" s="36">
        <v>7395526.7400000002</v>
      </c>
      <c r="H12" s="35">
        <v>30488488.306730606</v>
      </c>
      <c r="I12" s="36">
        <v>123834268.9999989</v>
      </c>
      <c r="J12" s="37">
        <v>154322757.30672953</v>
      </c>
      <c r="K12" s="38">
        <v>2159635.5999999996</v>
      </c>
      <c r="L12" s="33">
        <v>156482392.90672952</v>
      </c>
      <c r="N12" s="53">
        <v>10</v>
      </c>
      <c r="O12" s="48">
        <v>9</v>
      </c>
      <c r="U12" s="27"/>
    </row>
    <row r="13" spans="1:21">
      <c r="B13" s="5">
        <v>2008</v>
      </c>
      <c r="C13" s="35">
        <v>426066.76</v>
      </c>
      <c r="D13" s="36">
        <v>73775.25</v>
      </c>
      <c r="E13" s="36">
        <v>18312957.809999999</v>
      </c>
      <c r="F13" s="36">
        <v>5770865.4100000011</v>
      </c>
      <c r="G13" s="36">
        <v>8252759.9300000006</v>
      </c>
      <c r="H13" s="35">
        <v>32410358.400000002</v>
      </c>
      <c r="I13" s="36">
        <v>152595759.84999901</v>
      </c>
      <c r="J13" s="37">
        <v>185006118.24999902</v>
      </c>
      <c r="K13" s="38">
        <v>1612230.2199997997</v>
      </c>
      <c r="L13" s="33">
        <v>186618348.46999881</v>
      </c>
      <c r="N13" s="53">
        <v>10</v>
      </c>
      <c r="O13" s="48">
        <v>9</v>
      </c>
    </row>
    <row r="14" spans="1:21">
      <c r="B14" s="5">
        <v>2009</v>
      </c>
      <c r="C14" s="35">
        <v>1846576.34</v>
      </c>
      <c r="D14" s="36">
        <v>305292.7</v>
      </c>
      <c r="E14" s="36">
        <v>16968516.840000004</v>
      </c>
      <c r="F14" s="36">
        <v>8064103.8999999994</v>
      </c>
      <c r="G14" s="36">
        <v>9206767.370000001</v>
      </c>
      <c r="H14" s="35">
        <v>34544680.810000002</v>
      </c>
      <c r="I14" s="36">
        <v>158480985.109999</v>
      </c>
      <c r="J14" s="37">
        <v>193025665.91999903</v>
      </c>
      <c r="K14" s="38">
        <v>2108065.2200000002</v>
      </c>
      <c r="L14" s="33">
        <v>195133731.13999903</v>
      </c>
      <c r="N14" s="53">
        <v>10</v>
      </c>
      <c r="O14" s="48">
        <v>9</v>
      </c>
    </row>
    <row r="15" spans="1:21">
      <c r="B15" s="5">
        <v>2010</v>
      </c>
      <c r="C15" s="35">
        <v>1414381.03</v>
      </c>
      <c r="D15" s="36">
        <v>210061.42</v>
      </c>
      <c r="E15" s="36">
        <v>18628319.449999999</v>
      </c>
      <c r="F15" s="36">
        <v>8694051.4700000007</v>
      </c>
      <c r="G15" s="36">
        <v>8246194.1900000004</v>
      </c>
      <c r="H15" s="35">
        <v>35778626.529999994</v>
      </c>
      <c r="I15" s="36">
        <v>171874983.07999697</v>
      </c>
      <c r="J15" s="37">
        <v>207653609.60999697</v>
      </c>
      <c r="K15" s="38">
        <v>1458114.5599998999</v>
      </c>
      <c r="L15" s="33">
        <v>209111724.16999689</v>
      </c>
      <c r="N15" s="53">
        <v>10</v>
      </c>
      <c r="O15" s="48">
        <v>9</v>
      </c>
    </row>
    <row r="16" spans="1:21">
      <c r="B16" s="5">
        <v>2011</v>
      </c>
      <c r="C16" s="35">
        <v>2120109.2400000002</v>
      </c>
      <c r="D16" s="36">
        <v>233154.14</v>
      </c>
      <c r="E16" s="36">
        <v>20922143.939999986</v>
      </c>
      <c r="F16" s="36">
        <v>10124519.029999999</v>
      </c>
      <c r="G16" s="36">
        <v>12160076.16</v>
      </c>
      <c r="H16" s="35">
        <v>43439893.269999988</v>
      </c>
      <c r="I16" s="36">
        <v>186643483.65999904</v>
      </c>
      <c r="J16" s="37">
        <v>230083376.92999899</v>
      </c>
      <c r="K16" s="38">
        <v>399685.17999896104</v>
      </c>
      <c r="L16" s="33">
        <v>230483062.10999796</v>
      </c>
      <c r="N16" s="53">
        <v>10</v>
      </c>
      <c r="O16" s="48">
        <v>9</v>
      </c>
    </row>
    <row r="17" spans="2:15">
      <c r="B17" s="5">
        <v>2012</v>
      </c>
      <c r="C17" s="35">
        <v>5344050.03</v>
      </c>
      <c r="D17" s="36">
        <v>789311.93</v>
      </c>
      <c r="E17" s="36">
        <v>20485017.469999999</v>
      </c>
      <c r="F17" s="36">
        <v>10129530.649999999</v>
      </c>
      <c r="G17" s="36">
        <v>13778676.499999903</v>
      </c>
      <c r="H17" s="35">
        <v>45182536.5499999</v>
      </c>
      <c r="I17" s="36">
        <v>188649313.53999901</v>
      </c>
      <c r="J17" s="37">
        <v>233831850.0899989</v>
      </c>
      <c r="K17" s="38">
        <v>149478.73000000001</v>
      </c>
      <c r="L17" s="33">
        <v>233981328.81999889</v>
      </c>
      <c r="N17" s="53">
        <v>10</v>
      </c>
      <c r="O17" s="48">
        <v>9</v>
      </c>
    </row>
    <row r="18" spans="2:15">
      <c r="B18" s="5">
        <v>2013</v>
      </c>
      <c r="C18" s="35">
        <v>5936275.6899999985</v>
      </c>
      <c r="D18" s="36">
        <v>1091133.1200000001</v>
      </c>
      <c r="E18" s="36">
        <v>18674084.920000002</v>
      </c>
      <c r="F18" s="36">
        <v>7369729.2000000002</v>
      </c>
      <c r="G18" s="36">
        <v>12785871.030000001</v>
      </c>
      <c r="H18" s="35">
        <v>39920818.270000011</v>
      </c>
      <c r="I18" s="36">
        <v>190373251.35999906</v>
      </c>
      <c r="J18" s="37">
        <v>230294069.62999904</v>
      </c>
      <c r="K18" s="38">
        <v>51754.569999999992</v>
      </c>
      <c r="L18" s="33">
        <v>230345824.19999903</v>
      </c>
      <c r="N18" s="53">
        <v>10</v>
      </c>
      <c r="O18" s="48">
        <v>9</v>
      </c>
    </row>
    <row r="19" spans="2:15">
      <c r="B19" s="5">
        <v>2014</v>
      </c>
      <c r="C19" s="35">
        <v>6728655.4999999991</v>
      </c>
      <c r="D19" s="36">
        <v>1321423.54</v>
      </c>
      <c r="E19" s="36">
        <v>16749089.669999</v>
      </c>
      <c r="F19" s="36">
        <v>7735362.2800000003</v>
      </c>
      <c r="G19" s="36">
        <v>10102770.399999902</v>
      </c>
      <c r="H19" s="35">
        <v>35908645.889998898</v>
      </c>
      <c r="I19" s="36">
        <v>187196676.14691785</v>
      </c>
      <c r="J19" s="37">
        <v>223105322.0369167</v>
      </c>
      <c r="K19" s="38">
        <v>384426.37999999995</v>
      </c>
      <c r="L19" s="33">
        <v>223489748.4169167</v>
      </c>
      <c r="N19" s="53">
        <v>10</v>
      </c>
      <c r="O19" s="48">
        <v>9</v>
      </c>
    </row>
    <row r="20" spans="2:15">
      <c r="B20" s="5">
        <v>2015</v>
      </c>
      <c r="C20" s="35">
        <v>7979161.6799999997</v>
      </c>
      <c r="D20" s="36">
        <v>1205483.7386080991</v>
      </c>
      <c r="E20" s="36">
        <v>16721136.279999999</v>
      </c>
      <c r="F20" s="36">
        <v>6212343.9700000007</v>
      </c>
      <c r="G20" s="36">
        <v>12031590.080000002</v>
      </c>
      <c r="H20" s="35">
        <v>36170554.068608098</v>
      </c>
      <c r="I20" s="36">
        <v>200962062.72999695</v>
      </c>
      <c r="J20" s="37">
        <v>237132616.79860505</v>
      </c>
      <c r="K20" s="38">
        <v>245382.889998</v>
      </c>
      <c r="L20" s="33">
        <v>237377999.68860304</v>
      </c>
      <c r="N20" s="53">
        <v>10</v>
      </c>
      <c r="O20" s="48">
        <v>9</v>
      </c>
    </row>
    <row r="21" spans="2:15">
      <c r="B21" s="5">
        <v>2016</v>
      </c>
      <c r="C21" s="35">
        <v>6819238.7299999995</v>
      </c>
      <c r="D21" s="36">
        <v>1561507.64</v>
      </c>
      <c r="E21" s="36">
        <v>16524246.51999999</v>
      </c>
      <c r="F21" s="36">
        <v>8460865.8900000006</v>
      </c>
      <c r="G21" s="36">
        <v>10631316.259999998</v>
      </c>
      <c r="H21" s="35">
        <v>37177936.30999998</v>
      </c>
      <c r="I21" s="36">
        <v>195307819.509996</v>
      </c>
      <c r="J21" s="37">
        <v>232485755.81999603</v>
      </c>
      <c r="K21" s="38">
        <v>633122.47</v>
      </c>
      <c r="L21" s="33">
        <v>233118878.28999603</v>
      </c>
      <c r="N21" s="53">
        <v>10</v>
      </c>
      <c r="O21" s="48">
        <v>9</v>
      </c>
    </row>
    <row r="22" spans="2:15">
      <c r="B22" s="5">
        <v>2017</v>
      </c>
      <c r="C22" s="35">
        <v>8478241.3800000008</v>
      </c>
      <c r="D22" s="36">
        <v>2480985.86</v>
      </c>
      <c r="E22" s="36">
        <v>18173257.622232832</v>
      </c>
      <c r="F22" s="36">
        <v>8630248.2699999996</v>
      </c>
      <c r="G22" s="36">
        <v>9224616.8299998995</v>
      </c>
      <c r="H22" s="35">
        <v>38509108.582232736</v>
      </c>
      <c r="I22" s="36">
        <v>182404768.19998699</v>
      </c>
      <c r="J22" s="37">
        <v>220913876.78221971</v>
      </c>
      <c r="K22" s="38">
        <v>97765.799999999988</v>
      </c>
      <c r="L22" s="33">
        <v>221011642.58221972</v>
      </c>
      <c r="N22" s="53">
        <v>10</v>
      </c>
      <c r="O22" s="48">
        <v>9</v>
      </c>
    </row>
    <row r="23" spans="2:15">
      <c r="B23" s="5">
        <v>2018</v>
      </c>
      <c r="C23" s="35">
        <v>6589572.3200000003</v>
      </c>
      <c r="D23" s="36">
        <v>2029350.5900000003</v>
      </c>
      <c r="E23" s="36">
        <v>13628185.830000002</v>
      </c>
      <c r="F23" s="36">
        <v>6911573.5299999993</v>
      </c>
      <c r="G23" s="36">
        <v>8963802.5399999991</v>
      </c>
      <c r="H23" s="35">
        <v>31532912.490000002</v>
      </c>
      <c r="I23" s="36">
        <v>169396748.31999999</v>
      </c>
      <c r="J23" s="37">
        <v>200929660.81</v>
      </c>
      <c r="K23" s="38">
        <v>426083.56999900006</v>
      </c>
      <c r="L23" s="33">
        <v>201355744.37999901</v>
      </c>
      <c r="N23" s="53">
        <v>10</v>
      </c>
      <c r="O23" s="48">
        <v>9</v>
      </c>
    </row>
    <row r="24" spans="2:15">
      <c r="B24" s="5">
        <v>2019</v>
      </c>
      <c r="C24" s="35">
        <v>6128078.3399999999</v>
      </c>
      <c r="D24" s="36">
        <v>2009075.5299999998</v>
      </c>
      <c r="E24" s="36">
        <v>11941830.050000001</v>
      </c>
      <c r="F24" s="36">
        <v>6530813.7200000007</v>
      </c>
      <c r="G24" s="36">
        <v>6265387.7999999989</v>
      </c>
      <c r="H24" s="35">
        <v>26747107.099999998</v>
      </c>
      <c r="I24" s="36">
        <v>117865243.20999981</v>
      </c>
      <c r="J24" s="37">
        <v>144612350.30999982</v>
      </c>
      <c r="K24" s="38">
        <v>143945.5</v>
      </c>
      <c r="L24" s="33">
        <v>144756295.80999982</v>
      </c>
      <c r="N24" s="53">
        <v>10</v>
      </c>
      <c r="O24" s="48">
        <v>9</v>
      </c>
    </row>
    <row r="25" spans="2:15">
      <c r="B25" s="5">
        <v>2020</v>
      </c>
      <c r="C25" s="35">
        <v>3414539.0300000003</v>
      </c>
      <c r="D25" s="36">
        <v>1244775.97</v>
      </c>
      <c r="E25" s="36">
        <v>5907317.0599999726</v>
      </c>
      <c r="F25" s="36">
        <v>3742439.7500000005</v>
      </c>
      <c r="G25" s="36">
        <v>3636688.080000001</v>
      </c>
      <c r="H25" s="35">
        <v>14531220.859999973</v>
      </c>
      <c r="I25" s="36">
        <v>66663754.839999996</v>
      </c>
      <c r="J25" s="37">
        <v>81194975.699999973</v>
      </c>
      <c r="K25" s="38">
        <v>55222.7</v>
      </c>
      <c r="L25" s="33">
        <v>81250198.399999976</v>
      </c>
      <c r="N25" s="53">
        <v>10</v>
      </c>
      <c r="O25" s="48">
        <v>9</v>
      </c>
    </row>
    <row r="26" spans="2:15">
      <c r="B26" s="5">
        <v>2021</v>
      </c>
      <c r="C26" s="35">
        <v>770608.61</v>
      </c>
      <c r="D26" s="36">
        <v>287347.55</v>
      </c>
      <c r="E26" s="36">
        <v>1188208.82</v>
      </c>
      <c r="F26" s="36">
        <v>1180448.52</v>
      </c>
      <c r="G26" s="36">
        <v>1106008.6099999999</v>
      </c>
      <c r="H26" s="35">
        <v>3762013.5</v>
      </c>
      <c r="I26" s="36">
        <v>23163057.670000002</v>
      </c>
      <c r="J26" s="37">
        <v>26925071.170000002</v>
      </c>
      <c r="K26" s="38">
        <v>2184.89</v>
      </c>
      <c r="L26" s="33">
        <v>26927256.060000002</v>
      </c>
      <c r="N26" s="53">
        <v>10</v>
      </c>
      <c r="O26" s="48">
        <v>9</v>
      </c>
    </row>
    <row r="27" spans="2:15">
      <c r="B27" s="6">
        <v>2022</v>
      </c>
      <c r="C27" s="39">
        <v>46678.229999999996</v>
      </c>
      <c r="D27" s="40">
        <v>21571.13</v>
      </c>
      <c r="E27" s="40">
        <v>51010.310000000005</v>
      </c>
      <c r="F27" s="40">
        <v>4800</v>
      </c>
      <c r="G27" s="40">
        <v>23296.27</v>
      </c>
      <c r="H27" s="35">
        <v>100677.71</v>
      </c>
      <c r="I27" s="36">
        <v>1615781.7500000002</v>
      </c>
      <c r="J27" s="37">
        <v>1716459.4600000002</v>
      </c>
      <c r="K27" s="38">
        <v>0</v>
      </c>
      <c r="L27" s="33">
        <v>1716459.4600000002</v>
      </c>
      <c r="N27" s="54">
        <v>10</v>
      </c>
      <c r="O27" s="49">
        <v>9</v>
      </c>
    </row>
    <row r="28" spans="2:15">
      <c r="B28" s="6" t="s">
        <v>13</v>
      </c>
      <c r="C28" s="14">
        <v>145695773.05155331</v>
      </c>
      <c r="D28" s="17">
        <v>15660924.818608101</v>
      </c>
      <c r="E28" s="12">
        <v>347697388.07668269</v>
      </c>
      <c r="F28" s="12">
        <v>124391144.81293434</v>
      </c>
      <c r="G28" s="12">
        <v>159592801.59999973</v>
      </c>
      <c r="H28" s="14">
        <v>636923677.6982249</v>
      </c>
      <c r="I28" s="14">
        <v>2665508698.9294248</v>
      </c>
      <c r="J28" s="17">
        <v>3312850958.237649</v>
      </c>
      <c r="K28" s="13">
        <v>25348849.599989045</v>
      </c>
      <c r="L28" s="15">
        <v>3338199807.8376384</v>
      </c>
    </row>
    <row r="29" spans="2:15"/>
    <row r="30" spans="2:15">
      <c r="B30" s="19" t="s">
        <v>84</v>
      </c>
      <c r="C30" s="21">
        <v>50791.229999999996</v>
      </c>
      <c r="D30" s="22">
        <v>21571.13</v>
      </c>
      <c r="E30" s="20">
        <v>51010.310000000005</v>
      </c>
      <c r="F30" s="20">
        <v>4800</v>
      </c>
      <c r="G30" s="20">
        <v>23296.27</v>
      </c>
      <c r="H30" s="21">
        <v>100677.71</v>
      </c>
      <c r="I30" s="21">
        <v>1615781.7500000002</v>
      </c>
      <c r="J30" s="22">
        <v>1716459.4600000002</v>
      </c>
      <c r="K30" s="23">
        <v>0</v>
      </c>
      <c r="L30" s="24">
        <v>2956734.5681818179</v>
      </c>
    </row>
    <row r="31" spans="2:15">
      <c r="C31" s="11"/>
      <c r="D31" s="11"/>
      <c r="E31" s="11"/>
      <c r="F31" s="11"/>
      <c r="G31" s="11"/>
      <c r="H31" s="11"/>
      <c r="I31" s="11"/>
      <c r="J31" s="18"/>
      <c r="K31" s="11"/>
      <c r="L31" s="16"/>
    </row>
    <row r="32" spans="2:15">
      <c r="B32" s="9" t="s">
        <v>14</v>
      </c>
    </row>
    <row r="33" spans="2:2">
      <c r="B33" s="8" t="s">
        <v>36</v>
      </c>
    </row>
    <row r="34" spans="2:2">
      <c r="B34" s="8" t="s">
        <v>33</v>
      </c>
    </row>
    <row r="35" spans="2:2">
      <c r="B35" s="8" t="s">
        <v>16</v>
      </c>
    </row>
    <row r="36" spans="2:2">
      <c r="B36" s="8" t="s">
        <v>17</v>
      </c>
    </row>
    <row r="37" spans="2:2"/>
  </sheetData>
  <mergeCells count="1">
    <mergeCell ref="B5:L5"/>
  </mergeCells>
  <dataValidations count="2">
    <dataValidation type="date" allowBlank="1" showInputMessage="1" showErrorMessage="1" errorTitle="Must be a date" error="dd/mm/yy format between 01/01/2000 and 31/12/2021" sqref="C3" xr:uid="{00000000-0002-0000-0700-000000000000}">
      <formula1>36526</formula1>
      <formula2>44561</formula2>
    </dataValidation>
    <dataValidation operator="greaterThanOrEqual" allowBlank="1" showInputMessage="1" showErrorMessage="1" errorTitle="Whole number" error="Must be a whole number 0 or greater" sqref="C7:L27" xr:uid="{44604605-F7BA-456A-AF6E-A4BEF731875F}"/>
  </dataValidations>
  <pageMargins left="0.7" right="0.7" top="0.75" bottom="0.75" header="0.3" footer="0.3"/>
  <pageSetup scale="62" orientation="landscape" r:id="rId1"/>
  <rowBreaks count="1" manualBreakCount="1">
    <brk id="22" min="1" max="11" man="1"/>
  </rowBreaks>
  <colBreaks count="1" manualBreakCount="1">
    <brk id="11" min="2" max="35" man="1"/>
  </col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autoPageBreaks="0" fitToPage="1"/>
  </sheetPr>
  <dimension ref="A1:U37"/>
  <sheetViews>
    <sheetView showGridLines="0" zoomScale="75" zoomScaleNormal="75" workbookViewId="0">
      <selection activeCell="S9" sqref="S9"/>
    </sheetView>
  </sheetViews>
  <sheetFormatPr defaultColWidth="11.5703125" defaultRowHeight="12.75" zeroHeight="1"/>
  <cols>
    <col min="1" max="1" width="3.7109375" customWidth="1"/>
    <col min="2" max="8" width="16.7109375" customWidth="1"/>
    <col min="9" max="9" width="19.7109375" bestFit="1" customWidth="1"/>
    <col min="10" max="10" width="19" bestFit="1" customWidth="1"/>
    <col min="11" max="11" width="16.7109375" customWidth="1"/>
    <col min="12" max="12" width="19.7109375" bestFit="1" customWidth="1"/>
    <col min="15" max="15" width="13.7109375" bestFit="1" customWidth="1"/>
  </cols>
  <sheetData>
    <row r="1" spans="1:21" ht="15.75">
      <c r="A1" s="30" t="s">
        <v>37</v>
      </c>
    </row>
    <row r="2" spans="1:21"/>
    <row r="3" spans="1:21">
      <c r="B3" s="10" t="s">
        <v>1</v>
      </c>
      <c r="C3" s="32"/>
    </row>
    <row r="4" spans="1:21"/>
    <row r="5" spans="1:21">
      <c r="B5" s="229" t="s">
        <v>38</v>
      </c>
      <c r="C5" s="230"/>
      <c r="D5" s="230"/>
      <c r="E5" s="230"/>
      <c r="F5" s="230"/>
      <c r="G5" s="230"/>
      <c r="H5" s="230"/>
      <c r="I5" s="230"/>
      <c r="J5" s="230"/>
      <c r="K5" s="230"/>
      <c r="L5" s="231"/>
    </row>
    <row r="6" spans="1:21" ht="43.35" customHeight="1">
      <c r="B6" s="1" t="s">
        <v>23</v>
      </c>
      <c r="C6" s="1" t="s">
        <v>4</v>
      </c>
      <c r="D6" s="2" t="s">
        <v>5</v>
      </c>
      <c r="E6" s="2" t="s">
        <v>6</v>
      </c>
      <c r="F6" s="2" t="s">
        <v>7</v>
      </c>
      <c r="G6" s="2" t="s">
        <v>8</v>
      </c>
      <c r="H6" s="1" t="s">
        <v>9</v>
      </c>
      <c r="I6" s="2" t="s">
        <v>10</v>
      </c>
      <c r="J6" s="4" t="s">
        <v>11</v>
      </c>
      <c r="K6" s="3" t="s">
        <v>12</v>
      </c>
      <c r="L6" s="7" t="s">
        <v>13</v>
      </c>
      <c r="N6" s="46" t="s">
        <v>76</v>
      </c>
      <c r="O6" s="210" t="s">
        <v>78</v>
      </c>
    </row>
    <row r="7" spans="1:21">
      <c r="B7" s="5">
        <v>2002</v>
      </c>
      <c r="C7" s="35">
        <v>4713791.3500000006</v>
      </c>
      <c r="D7" s="36">
        <v>0</v>
      </c>
      <c r="E7" s="36">
        <v>6748928.4299999997</v>
      </c>
      <c r="F7" s="36">
        <v>796391.62</v>
      </c>
      <c r="G7" s="36">
        <v>220894.49</v>
      </c>
      <c r="H7" s="35">
        <v>7766214.54</v>
      </c>
      <c r="I7" s="36">
        <v>18089582.400000002</v>
      </c>
      <c r="J7" s="37">
        <v>25855796.939999998</v>
      </c>
      <c r="K7" s="38">
        <v>5605425.0800000019</v>
      </c>
      <c r="L7" s="33">
        <v>31461222.02</v>
      </c>
      <c r="N7" s="211">
        <v>6</v>
      </c>
      <c r="O7" s="47">
        <v>3</v>
      </c>
    </row>
    <row r="8" spans="1:21">
      <c r="B8" s="5">
        <v>2003</v>
      </c>
      <c r="C8" s="35">
        <v>8119269.4237884097</v>
      </c>
      <c r="D8" s="36">
        <v>21410.06</v>
      </c>
      <c r="E8" s="36">
        <v>12997946.618447641</v>
      </c>
      <c r="F8" s="36">
        <v>1401979.62</v>
      </c>
      <c r="G8" s="36">
        <v>447568.98000000004</v>
      </c>
      <c r="H8" s="35">
        <v>14868905.278447641</v>
      </c>
      <c r="I8" s="36">
        <v>19095209.359999999</v>
      </c>
      <c r="J8" s="37">
        <v>33964114.638447635</v>
      </c>
      <c r="K8" s="38">
        <v>2843738.4377215188</v>
      </c>
      <c r="L8" s="33">
        <v>36807853.076169156</v>
      </c>
      <c r="N8" s="53">
        <v>7</v>
      </c>
      <c r="O8" s="48">
        <v>4</v>
      </c>
    </row>
    <row r="9" spans="1:21">
      <c r="B9" s="5">
        <v>2004</v>
      </c>
      <c r="C9" s="35">
        <v>16758816.459494403</v>
      </c>
      <c r="D9" s="36">
        <v>56778.3</v>
      </c>
      <c r="E9" s="36">
        <v>12821521.708564023</v>
      </c>
      <c r="F9" s="36">
        <v>1312717.1100000001</v>
      </c>
      <c r="G9" s="36">
        <v>1382031.1</v>
      </c>
      <c r="H9" s="35">
        <v>15573048.21856402</v>
      </c>
      <c r="I9" s="36">
        <v>37107408.060000002</v>
      </c>
      <c r="J9" s="37">
        <v>52680456.278564021</v>
      </c>
      <c r="K9" s="38">
        <v>1312308.8900000001</v>
      </c>
      <c r="L9" s="33">
        <v>53992765.168564022</v>
      </c>
      <c r="N9" s="53">
        <v>7</v>
      </c>
      <c r="O9" s="48">
        <v>6</v>
      </c>
    </row>
    <row r="10" spans="1:21">
      <c r="B10" s="5">
        <v>2005</v>
      </c>
      <c r="C10" s="35">
        <v>11374221.259999998</v>
      </c>
      <c r="D10" s="36">
        <v>210270.66</v>
      </c>
      <c r="E10" s="36">
        <v>10467469.745746983</v>
      </c>
      <c r="F10" s="36">
        <v>1793307.33</v>
      </c>
      <c r="G10" s="36">
        <v>1171028.7</v>
      </c>
      <c r="H10" s="35">
        <v>13642076.435746983</v>
      </c>
      <c r="I10" s="36">
        <v>26653102.789999999</v>
      </c>
      <c r="J10" s="37">
        <v>40295179.225746982</v>
      </c>
      <c r="K10" s="38">
        <v>803999.02</v>
      </c>
      <c r="L10" s="33">
        <v>41099178.245746985</v>
      </c>
      <c r="N10" s="53">
        <v>7</v>
      </c>
      <c r="O10" s="48">
        <v>6</v>
      </c>
    </row>
    <row r="11" spans="1:21">
      <c r="B11" s="5">
        <v>2006</v>
      </c>
      <c r="C11" s="35">
        <v>6308060.8000000007</v>
      </c>
      <c r="D11" s="36">
        <v>108922.20000000001</v>
      </c>
      <c r="E11" s="36">
        <v>9756013.4100000001</v>
      </c>
      <c r="F11" s="36">
        <v>558239.88293434342</v>
      </c>
      <c r="G11" s="36">
        <v>1103610.0299999998</v>
      </c>
      <c r="H11" s="35">
        <v>11526785.522934342</v>
      </c>
      <c r="I11" s="36">
        <v>28672629.48</v>
      </c>
      <c r="J11" s="37">
        <v>40199415.002934344</v>
      </c>
      <c r="K11" s="38">
        <v>789133.4099999998</v>
      </c>
      <c r="L11" s="33">
        <v>40988548.412934341</v>
      </c>
      <c r="N11" s="53">
        <v>7</v>
      </c>
      <c r="O11" s="48">
        <v>6</v>
      </c>
    </row>
    <row r="12" spans="1:21">
      <c r="B12" s="5">
        <v>2007</v>
      </c>
      <c r="C12" s="35">
        <v>21697312.389999997</v>
      </c>
      <c r="D12" s="36">
        <v>30359.899999999998</v>
      </c>
      <c r="E12" s="36">
        <v>17175417.960002448</v>
      </c>
      <c r="F12" s="36">
        <v>2450984.84</v>
      </c>
      <c r="G12" s="36">
        <v>2618221.91</v>
      </c>
      <c r="H12" s="35">
        <v>22274984.610002454</v>
      </c>
      <c r="I12" s="36">
        <v>55464487.589999996</v>
      </c>
      <c r="J12" s="37">
        <v>77739472.200002447</v>
      </c>
      <c r="K12" s="38">
        <v>1165386.4599999997</v>
      </c>
      <c r="L12" s="33">
        <v>78904858.66000244</v>
      </c>
      <c r="N12" s="53">
        <v>8</v>
      </c>
      <c r="O12" s="48">
        <v>7</v>
      </c>
      <c r="U12" s="27"/>
    </row>
    <row r="13" spans="1:21">
      <c r="B13" s="5">
        <v>2008</v>
      </c>
      <c r="C13" s="35">
        <v>6147148.2999999998</v>
      </c>
      <c r="D13" s="36">
        <v>44460.920000000006</v>
      </c>
      <c r="E13" s="36">
        <v>20706482.190000001</v>
      </c>
      <c r="F13" s="36">
        <v>4262875.6300000008</v>
      </c>
      <c r="G13" s="36">
        <v>4865106.42</v>
      </c>
      <c r="H13" s="35">
        <v>29878925.160000004</v>
      </c>
      <c r="I13" s="36">
        <v>88935955.790000007</v>
      </c>
      <c r="J13" s="37">
        <v>118814880.95000002</v>
      </c>
      <c r="K13" s="38">
        <v>2106971.8800000004</v>
      </c>
      <c r="L13" s="33">
        <v>120921852.83000001</v>
      </c>
      <c r="N13" s="53">
        <v>8</v>
      </c>
      <c r="O13" s="48">
        <v>7</v>
      </c>
    </row>
    <row r="14" spans="1:21">
      <c r="B14" s="5">
        <v>2009</v>
      </c>
      <c r="C14" s="35">
        <v>9629323.3199999984</v>
      </c>
      <c r="D14" s="36">
        <v>14326.699999999999</v>
      </c>
      <c r="E14" s="36">
        <v>27018353.056751017</v>
      </c>
      <c r="F14" s="36">
        <v>6240117.4100000011</v>
      </c>
      <c r="G14" s="36">
        <v>6268374.6699999999</v>
      </c>
      <c r="H14" s="35">
        <v>39541171.836751029</v>
      </c>
      <c r="I14" s="36">
        <v>104432676.66</v>
      </c>
      <c r="J14" s="37">
        <v>143973848.49675104</v>
      </c>
      <c r="K14" s="38">
        <v>2947035.2999999993</v>
      </c>
      <c r="L14" s="33">
        <v>146920883.79675105</v>
      </c>
      <c r="N14" s="53">
        <v>8</v>
      </c>
      <c r="O14" s="48">
        <v>7</v>
      </c>
    </row>
    <row r="15" spans="1:21">
      <c r="B15" s="5">
        <v>2010</v>
      </c>
      <c r="C15" s="35">
        <v>637648.7300000001</v>
      </c>
      <c r="D15" s="36">
        <v>3769.5299999999997</v>
      </c>
      <c r="E15" s="36">
        <v>17892759.829999998</v>
      </c>
      <c r="F15" s="36">
        <v>3414655.6399999997</v>
      </c>
      <c r="G15" s="36">
        <v>6050649.7200000007</v>
      </c>
      <c r="H15" s="35">
        <v>27361834.720000003</v>
      </c>
      <c r="I15" s="36">
        <v>85491809.350000009</v>
      </c>
      <c r="J15" s="37">
        <v>112853644.06999999</v>
      </c>
      <c r="K15" s="38">
        <v>2822949.1599999997</v>
      </c>
      <c r="L15" s="33">
        <v>115676593.22999999</v>
      </c>
      <c r="N15" s="53">
        <v>8</v>
      </c>
      <c r="O15" s="48">
        <v>7</v>
      </c>
    </row>
    <row r="16" spans="1:21">
      <c r="B16" s="5">
        <v>2011</v>
      </c>
      <c r="C16" s="35">
        <v>314424.09999999992</v>
      </c>
      <c r="D16" s="36">
        <v>6334.01</v>
      </c>
      <c r="E16" s="36">
        <v>16173751.489999998</v>
      </c>
      <c r="F16" s="36">
        <v>8114887.0999999996</v>
      </c>
      <c r="G16" s="36">
        <v>5807425.5499999998</v>
      </c>
      <c r="H16" s="35">
        <v>30102398.149999995</v>
      </c>
      <c r="I16" s="36">
        <v>92136643.620000005</v>
      </c>
      <c r="J16" s="37">
        <v>122239041.77000001</v>
      </c>
      <c r="K16" s="38">
        <v>5191134.1399999997</v>
      </c>
      <c r="L16" s="33">
        <v>127430175.91000001</v>
      </c>
      <c r="N16" s="53">
        <v>8</v>
      </c>
      <c r="O16" s="48">
        <v>7</v>
      </c>
    </row>
    <row r="17" spans="2:15">
      <c r="B17" s="5">
        <v>2012</v>
      </c>
      <c r="C17" s="35">
        <v>863423.99999999988</v>
      </c>
      <c r="D17" s="36">
        <v>130913.38999999998</v>
      </c>
      <c r="E17" s="36">
        <v>16259793.779999999</v>
      </c>
      <c r="F17" s="36">
        <v>5630155.6399999997</v>
      </c>
      <c r="G17" s="36">
        <v>4202298.01</v>
      </c>
      <c r="H17" s="35">
        <v>26223160.820000004</v>
      </c>
      <c r="I17" s="36">
        <v>116456287.85749491</v>
      </c>
      <c r="J17" s="37">
        <v>142679448.67749488</v>
      </c>
      <c r="K17" s="38">
        <v>375613.98</v>
      </c>
      <c r="L17" s="33">
        <v>143055062.65749487</v>
      </c>
      <c r="N17" s="53">
        <v>8</v>
      </c>
      <c r="O17" s="48">
        <v>7</v>
      </c>
    </row>
    <row r="18" spans="2:15">
      <c r="B18" s="5">
        <v>2013</v>
      </c>
      <c r="C18" s="35">
        <v>5373758.2199999997</v>
      </c>
      <c r="D18" s="36">
        <v>635633.81000000006</v>
      </c>
      <c r="E18" s="36">
        <v>13190464.230431208</v>
      </c>
      <c r="F18" s="36">
        <v>6127801.8200000003</v>
      </c>
      <c r="G18" s="36">
        <v>5082836.9700000007</v>
      </c>
      <c r="H18" s="35">
        <v>25036736.830431208</v>
      </c>
      <c r="I18" s="36">
        <v>102900332.35000001</v>
      </c>
      <c r="J18" s="37">
        <v>127937069.1804312</v>
      </c>
      <c r="K18" s="38">
        <v>140603.45000000001</v>
      </c>
      <c r="L18" s="33">
        <v>128077672.63043121</v>
      </c>
      <c r="N18" s="53">
        <v>8</v>
      </c>
      <c r="O18" s="48">
        <v>7</v>
      </c>
    </row>
    <row r="19" spans="2:15">
      <c r="B19" s="5">
        <v>2014</v>
      </c>
      <c r="C19" s="35">
        <v>4099656.46</v>
      </c>
      <c r="D19" s="36">
        <v>770318.15000000026</v>
      </c>
      <c r="E19" s="36">
        <v>13096240.970000001</v>
      </c>
      <c r="F19" s="36">
        <v>6000547.4900000002</v>
      </c>
      <c r="G19" s="36">
        <v>6462206.9299999997</v>
      </c>
      <c r="H19" s="35">
        <v>26329313.539999999</v>
      </c>
      <c r="I19" s="36">
        <v>107700488.48504077</v>
      </c>
      <c r="J19" s="37">
        <v>134029802.02504076</v>
      </c>
      <c r="K19" s="38">
        <v>22577.759999999998</v>
      </c>
      <c r="L19" s="33">
        <v>134052379.78504077</v>
      </c>
      <c r="N19" s="53">
        <v>8</v>
      </c>
      <c r="O19" s="48">
        <v>7</v>
      </c>
    </row>
    <row r="20" spans="2:15">
      <c r="B20" s="5">
        <v>2015</v>
      </c>
      <c r="C20" s="35">
        <v>4118522.6392888967</v>
      </c>
      <c r="D20" s="36">
        <v>898662.9</v>
      </c>
      <c r="E20" s="36">
        <v>14517689.19153964</v>
      </c>
      <c r="F20" s="36">
        <v>7305725.46</v>
      </c>
      <c r="G20" s="36">
        <v>7331433.6100000003</v>
      </c>
      <c r="H20" s="35">
        <v>30053511.161539637</v>
      </c>
      <c r="I20" s="36">
        <v>120875829.96999998</v>
      </c>
      <c r="J20" s="37">
        <v>150929341.13153964</v>
      </c>
      <c r="K20" s="38">
        <v>56976.42</v>
      </c>
      <c r="L20" s="33">
        <v>150986317.55153963</v>
      </c>
      <c r="N20" s="53">
        <v>8</v>
      </c>
      <c r="O20" s="48">
        <v>7</v>
      </c>
    </row>
    <row r="21" spans="2:15">
      <c r="B21" s="5">
        <v>2016</v>
      </c>
      <c r="C21" s="35">
        <v>6801231.8899999997</v>
      </c>
      <c r="D21" s="36">
        <v>901490.47</v>
      </c>
      <c r="E21" s="36">
        <v>15415451.860000001</v>
      </c>
      <c r="F21" s="36">
        <v>8395318.9699999988</v>
      </c>
      <c r="G21" s="36">
        <v>9301549.2000000011</v>
      </c>
      <c r="H21" s="35">
        <v>34013810.5</v>
      </c>
      <c r="I21" s="36">
        <v>147694970.88000003</v>
      </c>
      <c r="J21" s="37">
        <v>181708781.38</v>
      </c>
      <c r="K21" s="38">
        <v>128475</v>
      </c>
      <c r="L21" s="33">
        <v>181837256.38</v>
      </c>
      <c r="N21" s="53">
        <v>8</v>
      </c>
      <c r="O21" s="48">
        <v>7</v>
      </c>
    </row>
    <row r="22" spans="2:15">
      <c r="B22" s="5">
        <v>2017</v>
      </c>
      <c r="C22" s="35">
        <v>6378041.54</v>
      </c>
      <c r="D22" s="36">
        <v>1207310.4100000001</v>
      </c>
      <c r="E22" s="36">
        <v>21566643.420000002</v>
      </c>
      <c r="F22" s="36">
        <v>9741075.370000001</v>
      </c>
      <c r="G22" s="36">
        <v>10152020.25</v>
      </c>
      <c r="H22" s="35">
        <v>42667049.45000001</v>
      </c>
      <c r="I22" s="36">
        <v>173336990.12691915</v>
      </c>
      <c r="J22" s="37">
        <v>216004039.57691908</v>
      </c>
      <c r="K22" s="38">
        <v>52766.740000000013</v>
      </c>
      <c r="L22" s="33">
        <v>216056806.31691909</v>
      </c>
      <c r="N22" s="53">
        <v>8</v>
      </c>
      <c r="O22" s="48">
        <v>7</v>
      </c>
    </row>
    <row r="23" spans="2:15">
      <c r="B23" s="5">
        <v>2018</v>
      </c>
      <c r="C23" s="35">
        <v>7707950.3600000003</v>
      </c>
      <c r="D23" s="36">
        <v>2152395.71</v>
      </c>
      <c r="E23" s="36">
        <v>22044323.892232832</v>
      </c>
      <c r="F23" s="36">
        <v>5403249.6299999999</v>
      </c>
      <c r="G23" s="36">
        <v>8966194.1500000004</v>
      </c>
      <c r="H23" s="35">
        <v>38566163.38223283</v>
      </c>
      <c r="I23" s="36">
        <v>128974451.61000003</v>
      </c>
      <c r="J23" s="37">
        <v>167540614.99223286</v>
      </c>
      <c r="K23" s="38">
        <v>225225.24000000002</v>
      </c>
      <c r="L23" s="33">
        <v>167765840.23223287</v>
      </c>
      <c r="N23" s="53">
        <v>8</v>
      </c>
      <c r="O23" s="48">
        <v>7</v>
      </c>
    </row>
    <row r="24" spans="2:15">
      <c r="B24" s="5">
        <v>2019</v>
      </c>
      <c r="C24" s="35">
        <v>7194350.6200000001</v>
      </c>
      <c r="D24" s="36">
        <v>2755621.97</v>
      </c>
      <c r="E24" s="36">
        <v>16362592.840000002</v>
      </c>
      <c r="F24" s="36">
        <v>6385595.8599999985</v>
      </c>
      <c r="G24" s="36">
        <v>9418057.0199999996</v>
      </c>
      <c r="H24" s="35">
        <v>34921867.689999998</v>
      </c>
      <c r="I24" s="36">
        <v>141869005.13999999</v>
      </c>
      <c r="J24" s="37">
        <v>176790872.83000001</v>
      </c>
      <c r="K24" s="38">
        <v>137514.44</v>
      </c>
      <c r="L24" s="33">
        <v>176928387.27000001</v>
      </c>
      <c r="N24" s="53">
        <v>8</v>
      </c>
      <c r="O24" s="48">
        <v>7</v>
      </c>
    </row>
    <row r="25" spans="2:15">
      <c r="B25" s="5">
        <v>2020</v>
      </c>
      <c r="C25" s="35">
        <v>5134956.71</v>
      </c>
      <c r="D25" s="36">
        <v>2158876.11</v>
      </c>
      <c r="E25" s="36">
        <v>14233494.710000001</v>
      </c>
      <c r="F25" s="36">
        <v>6085353.1199999992</v>
      </c>
      <c r="G25" s="36">
        <v>7733338.5299999993</v>
      </c>
      <c r="H25" s="35">
        <v>30211062.470000003</v>
      </c>
      <c r="I25" s="36">
        <v>127944462.80999997</v>
      </c>
      <c r="J25" s="37">
        <v>158155525.27999997</v>
      </c>
      <c r="K25" s="38">
        <v>82137.149999999994</v>
      </c>
      <c r="L25" s="33">
        <v>158237662.42999998</v>
      </c>
      <c r="N25" s="53">
        <v>8</v>
      </c>
      <c r="O25" s="48">
        <v>7</v>
      </c>
    </row>
    <row r="26" spans="2:15">
      <c r="B26" s="5">
        <v>2021</v>
      </c>
      <c r="C26" s="35">
        <v>6373605.0700000003</v>
      </c>
      <c r="D26" s="36">
        <v>1816958.0599999998</v>
      </c>
      <c r="E26" s="36">
        <v>19450190.279999997</v>
      </c>
      <c r="F26" s="36">
        <v>9847476.120000001</v>
      </c>
      <c r="G26" s="36">
        <v>9326375.2100000009</v>
      </c>
      <c r="H26" s="35">
        <v>40440999.669999994</v>
      </c>
      <c r="I26" s="36">
        <v>167620856.02999997</v>
      </c>
      <c r="J26" s="37">
        <v>208061855.69999993</v>
      </c>
      <c r="K26" s="38">
        <v>73414.679999999993</v>
      </c>
      <c r="L26" s="33">
        <v>208135270.37999994</v>
      </c>
      <c r="N26" s="53">
        <v>8</v>
      </c>
      <c r="O26" s="48">
        <v>7</v>
      </c>
    </row>
    <row r="27" spans="2:15">
      <c r="B27" s="6">
        <v>2022</v>
      </c>
      <c r="C27" s="39">
        <v>6097160.4400000004</v>
      </c>
      <c r="D27" s="40">
        <v>2054386.1886080997</v>
      </c>
      <c r="E27" s="40">
        <v>16678970.990000002</v>
      </c>
      <c r="F27" s="40">
        <v>10540273.979999999</v>
      </c>
      <c r="G27" s="40">
        <v>10117779.279999999</v>
      </c>
      <c r="H27" s="35">
        <v>39391410.438608103</v>
      </c>
      <c r="I27" s="36">
        <v>183319479.98000002</v>
      </c>
      <c r="J27" s="37">
        <v>222710890.4186081</v>
      </c>
      <c r="K27" s="38">
        <v>2408.13</v>
      </c>
      <c r="L27" s="33">
        <v>222713298.54860809</v>
      </c>
      <c r="N27" s="54">
        <v>8</v>
      </c>
      <c r="O27" s="49">
        <v>7</v>
      </c>
    </row>
    <row r="28" spans="2:15">
      <c r="B28" s="6" t="s">
        <v>13</v>
      </c>
      <c r="C28" s="14">
        <v>145842674.08257169</v>
      </c>
      <c r="D28" s="17">
        <v>15979199.4486081</v>
      </c>
      <c r="E28" s="12">
        <v>334574500.60371578</v>
      </c>
      <c r="F28" s="12">
        <v>111808729.64293435</v>
      </c>
      <c r="G28" s="12">
        <v>118029000.72999999</v>
      </c>
      <c r="H28" s="14">
        <v>580391430.42525828</v>
      </c>
      <c r="I28" s="14">
        <v>2074772660.3394549</v>
      </c>
      <c r="J28" s="17">
        <v>2655164090.7647128</v>
      </c>
      <c r="K28" s="13">
        <v>26885794.767721519</v>
      </c>
      <c r="L28" s="15">
        <v>2682049885.5324345</v>
      </c>
    </row>
    <row r="29" spans="2:15"/>
    <row r="30" spans="2:15">
      <c r="B30" s="19" t="s">
        <v>84</v>
      </c>
      <c r="C30" s="21">
        <v>6097160.4400000004</v>
      </c>
      <c r="D30" s="22">
        <v>2054386.1886080997</v>
      </c>
      <c r="E30" s="20">
        <v>16678970.990000002</v>
      </c>
      <c r="F30" s="20">
        <v>10540273.979999999</v>
      </c>
      <c r="G30" s="20">
        <v>10117779.279999999</v>
      </c>
      <c r="H30" s="21">
        <v>39391410.438608103</v>
      </c>
      <c r="I30" s="21">
        <v>183319479.98000002</v>
      </c>
      <c r="J30" s="22">
        <v>222710890.4186081</v>
      </c>
      <c r="K30" s="23">
        <v>2408.13</v>
      </c>
      <c r="L30" s="24">
        <v>243083849.06453332</v>
      </c>
    </row>
    <row r="31" spans="2:15">
      <c r="C31" s="11"/>
      <c r="D31" s="11"/>
      <c r="E31" s="11"/>
      <c r="F31" s="11"/>
      <c r="G31" s="11"/>
      <c r="H31" s="11"/>
      <c r="I31" s="11"/>
      <c r="J31" s="18"/>
      <c r="K31" s="11"/>
      <c r="L31" s="16"/>
    </row>
    <row r="32" spans="2:15">
      <c r="B32" s="9" t="s">
        <v>14</v>
      </c>
    </row>
    <row r="33" spans="2:12">
      <c r="B33" s="8" t="s">
        <v>39</v>
      </c>
    </row>
    <row r="34" spans="2:12">
      <c r="B34" s="8" t="s">
        <v>33</v>
      </c>
    </row>
    <row r="35" spans="2:12">
      <c r="B35" s="8" t="s">
        <v>16</v>
      </c>
      <c r="L35" s="29"/>
    </row>
    <row r="36" spans="2:12">
      <c r="B36" s="8" t="s">
        <v>17</v>
      </c>
    </row>
    <row r="37" spans="2:12"/>
  </sheetData>
  <mergeCells count="1">
    <mergeCell ref="B5:L5"/>
  </mergeCells>
  <dataValidations count="1">
    <dataValidation type="date" allowBlank="1" showInputMessage="1" showErrorMessage="1" errorTitle="Must be a date" error="dd/mm/yy format between 01/01/2000 and 31/12/2021" sqref="C3" xr:uid="{00000000-0002-0000-0800-000000000000}">
      <formula1>36526</formula1>
      <formula2>44561</formula2>
    </dataValidation>
  </dataValidations>
  <pageMargins left="0.7" right="0.7" top="0.75" bottom="0.75" header="0.3" footer="0.3"/>
  <pageSetup scale="62" orientation="landscape" r:id="rId1"/>
  <rowBreaks count="1" manualBreakCount="1">
    <brk id="22" min="1" max="11" man="1"/>
  </rowBreaks>
  <colBreaks count="1" manualBreakCount="1">
    <brk id="11" min="2" max="35"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pageSetUpPr autoPageBreaks="0" fitToPage="1"/>
  </sheetPr>
  <dimension ref="A1:P37"/>
  <sheetViews>
    <sheetView showGridLines="0" zoomScale="75" zoomScaleNormal="75" workbookViewId="0">
      <selection activeCell="I31" sqref="I31"/>
    </sheetView>
  </sheetViews>
  <sheetFormatPr defaultColWidth="0" defaultRowHeight="12.75" zeroHeight="1"/>
  <cols>
    <col min="1" max="1" width="3.7109375" customWidth="1"/>
    <col min="2" max="12" width="16.7109375" customWidth="1"/>
    <col min="13" max="13" width="10.140625" customWidth="1"/>
    <col min="14" max="14" width="11.28515625" bestFit="1" customWidth="1"/>
    <col min="15" max="15" width="13.140625" bestFit="1" customWidth="1"/>
    <col min="16" max="16" width="10.140625" customWidth="1"/>
    <col min="17" max="16384" width="10.140625" hidden="1"/>
  </cols>
  <sheetData>
    <row r="1" spans="1:15" ht="15.75">
      <c r="A1" s="30" t="s">
        <v>40</v>
      </c>
    </row>
    <row r="2" spans="1:15">
      <c r="H2" s="29"/>
    </row>
    <row r="3" spans="1:15">
      <c r="B3" s="10" t="s">
        <v>1</v>
      </c>
      <c r="C3" s="32"/>
    </row>
    <row r="4" spans="1:15"/>
    <row r="5" spans="1:15">
      <c r="B5" s="229" t="s">
        <v>41</v>
      </c>
      <c r="C5" s="230"/>
      <c r="D5" s="230"/>
      <c r="E5" s="230"/>
      <c r="F5" s="230"/>
      <c r="G5" s="230"/>
      <c r="H5" s="230"/>
      <c r="I5" s="230"/>
      <c r="J5" s="230"/>
      <c r="K5" s="230"/>
      <c r="L5" s="231"/>
    </row>
    <row r="6" spans="1:15" ht="43.35" customHeight="1">
      <c r="B6" s="1" t="s">
        <v>3</v>
      </c>
      <c r="C6" s="1" t="s">
        <v>4</v>
      </c>
      <c r="D6" s="2" t="s">
        <v>5</v>
      </c>
      <c r="E6" s="2" t="s">
        <v>6</v>
      </c>
      <c r="F6" s="196" t="s">
        <v>7</v>
      </c>
      <c r="G6" s="196" t="s">
        <v>8</v>
      </c>
      <c r="H6" s="1" t="s">
        <v>9</v>
      </c>
      <c r="I6" s="2" t="s">
        <v>10</v>
      </c>
      <c r="J6" s="4" t="s">
        <v>11</v>
      </c>
      <c r="K6" s="3" t="s">
        <v>12</v>
      </c>
      <c r="L6" s="195" t="s">
        <v>13</v>
      </c>
      <c r="N6" s="46" t="s">
        <v>76</v>
      </c>
      <c r="O6" s="210" t="s">
        <v>78</v>
      </c>
    </row>
    <row r="7" spans="1:15">
      <c r="B7" s="5">
        <v>2002</v>
      </c>
      <c r="C7" s="179">
        <v>64.627317424245177</v>
      </c>
      <c r="D7" s="180">
        <v>67.652121834360031</v>
      </c>
      <c r="E7" s="212">
        <v>65.680040823876013</v>
      </c>
      <c r="F7" s="212">
        <v>68.947761806981504</v>
      </c>
      <c r="G7" s="212">
        <v>61.24503057292906</v>
      </c>
      <c r="H7" s="181">
        <v>64.748136460441941</v>
      </c>
      <c r="I7" s="212">
        <v>66.868489967963811</v>
      </c>
      <c r="J7" s="182">
        <v>65.804282285660875</v>
      </c>
      <c r="K7" s="183"/>
      <c r="L7" s="184">
        <v>65.804282285660875</v>
      </c>
      <c r="N7" s="209">
        <v>2</v>
      </c>
      <c r="O7" s="47">
        <v>1</v>
      </c>
    </row>
    <row r="8" spans="1:15">
      <c r="B8" s="5">
        <f>B7+1</f>
        <v>2003</v>
      </c>
      <c r="C8" s="179">
        <v>64.671573806873454</v>
      </c>
      <c r="D8" s="180">
        <v>66.709787816564003</v>
      </c>
      <c r="E8" s="212">
        <v>69.73247352747947</v>
      </c>
      <c r="F8" s="212">
        <v>65.895903169003773</v>
      </c>
      <c r="G8" s="212">
        <v>64.41020556322303</v>
      </c>
      <c r="H8" s="181">
        <v>65.569619643334775</v>
      </c>
      <c r="I8" s="212">
        <v>67.149554568825977</v>
      </c>
      <c r="J8" s="182">
        <v>67.227712866635997</v>
      </c>
      <c r="K8" s="183">
        <v>62.971480720967378</v>
      </c>
      <c r="L8" s="184">
        <v>67.097003242200884</v>
      </c>
      <c r="N8" s="50">
        <v>3</v>
      </c>
      <c r="O8" s="48">
        <v>2</v>
      </c>
    </row>
    <row r="9" spans="1:15">
      <c r="B9" s="5">
        <f t="shared" ref="B9:B27" si="0">B8+1</f>
        <v>2004</v>
      </c>
      <c r="C9" s="179">
        <v>64.997384245728</v>
      </c>
      <c r="D9" s="180">
        <v>67.844697774316131</v>
      </c>
      <c r="E9" s="212">
        <v>67.415247509186713</v>
      </c>
      <c r="F9" s="212">
        <v>69.520214464978338</v>
      </c>
      <c r="G9" s="212">
        <v>65.249631051244222</v>
      </c>
      <c r="H9" s="181">
        <v>65.541486219125517</v>
      </c>
      <c r="I9" s="212">
        <v>68.381439554423039</v>
      </c>
      <c r="J9" s="182">
        <v>67.632019986573496</v>
      </c>
      <c r="K9" s="183">
        <v>62.555197027476297</v>
      </c>
      <c r="L9" s="184">
        <v>67.4896791559446</v>
      </c>
      <c r="N9" s="50">
        <v>3</v>
      </c>
      <c r="O9" s="48">
        <v>3</v>
      </c>
    </row>
    <row r="10" spans="1:15">
      <c r="B10" s="5">
        <f t="shared" si="0"/>
        <v>2005</v>
      </c>
      <c r="C10" s="179">
        <v>66.100782154412144</v>
      </c>
      <c r="D10" s="180">
        <v>66.591600892302864</v>
      </c>
      <c r="E10" s="212">
        <v>69.385608533092991</v>
      </c>
      <c r="F10" s="212">
        <v>65.916516774641977</v>
      </c>
      <c r="G10" s="212">
        <v>66.10583026871295</v>
      </c>
      <c r="H10" s="181">
        <v>66.575042154091236</v>
      </c>
      <c r="I10" s="212">
        <v>68.732989611571014</v>
      </c>
      <c r="J10" s="182">
        <v>68.151759032020507</v>
      </c>
      <c r="K10" s="183">
        <v>63.896681233436887</v>
      </c>
      <c r="L10" s="184">
        <v>67.889286854646414</v>
      </c>
      <c r="N10" s="50">
        <v>3</v>
      </c>
      <c r="O10" s="48">
        <v>3</v>
      </c>
    </row>
    <row r="11" spans="1:15">
      <c r="B11" s="5">
        <f t="shared" si="0"/>
        <v>2006</v>
      </c>
      <c r="C11" s="179">
        <v>67.276036220460654</v>
      </c>
      <c r="D11" s="180">
        <v>66.537657249404049</v>
      </c>
      <c r="E11" s="212">
        <v>71.679238879358152</v>
      </c>
      <c r="F11" s="212">
        <v>72.369645738422648</v>
      </c>
      <c r="G11" s="212">
        <v>68.739696257330507</v>
      </c>
      <c r="H11" s="181">
        <v>68.686416226304829</v>
      </c>
      <c r="I11" s="212">
        <v>70.883268877068772</v>
      </c>
      <c r="J11" s="182">
        <v>70.767387792845497</v>
      </c>
      <c r="K11" s="183">
        <v>61.67779628840416</v>
      </c>
      <c r="L11" s="184">
        <v>70.50963051636856</v>
      </c>
      <c r="N11" s="50">
        <v>4</v>
      </c>
      <c r="O11" s="48">
        <v>3</v>
      </c>
    </row>
    <row r="12" spans="1:15">
      <c r="B12" s="5">
        <f t="shared" si="0"/>
        <v>2007</v>
      </c>
      <c r="C12" s="179">
        <v>69.053535820872796</v>
      </c>
      <c r="D12" s="180">
        <v>65.193246634725085</v>
      </c>
      <c r="E12" s="212">
        <v>72.541156615665187</v>
      </c>
      <c r="F12" s="212">
        <v>72.543910611278775</v>
      </c>
      <c r="G12" s="212">
        <v>69.237993368796168</v>
      </c>
      <c r="H12" s="181">
        <v>70.675804679175869</v>
      </c>
      <c r="I12" s="212">
        <v>71.183807179106481</v>
      </c>
      <c r="J12" s="182">
        <v>71.396930215051952</v>
      </c>
      <c r="K12" s="183">
        <v>57.558459336693424</v>
      </c>
      <c r="L12" s="184">
        <v>71.169618348956462</v>
      </c>
      <c r="N12" s="50">
        <v>5</v>
      </c>
      <c r="O12" s="48">
        <v>4</v>
      </c>
    </row>
    <row r="13" spans="1:15">
      <c r="B13" s="5">
        <f t="shared" si="0"/>
        <v>2008</v>
      </c>
      <c r="C13" s="179">
        <v>68.30035974070806</v>
      </c>
      <c r="D13" s="180">
        <v>67.451306979079988</v>
      </c>
      <c r="E13" s="212">
        <v>73.733474333403976</v>
      </c>
      <c r="F13" s="212">
        <v>71.821500179597948</v>
      </c>
      <c r="G13" s="212">
        <v>69.376638929987436</v>
      </c>
      <c r="H13" s="181">
        <v>71.750263052645153</v>
      </c>
      <c r="I13" s="212">
        <v>71.937510236609953</v>
      </c>
      <c r="J13" s="182">
        <v>71.98200271643843</v>
      </c>
      <c r="K13" s="183">
        <v>47.65499570017024</v>
      </c>
      <c r="L13" s="184">
        <v>71.43032178977208</v>
      </c>
      <c r="N13" s="50">
        <v>5</v>
      </c>
      <c r="O13" s="48">
        <v>4</v>
      </c>
    </row>
    <row r="14" spans="1:15">
      <c r="B14" s="5">
        <f t="shared" si="0"/>
        <v>2009</v>
      </c>
      <c r="C14" s="179">
        <v>70.638021902837068</v>
      </c>
      <c r="D14" s="180">
        <v>68.615574897154957</v>
      </c>
      <c r="E14" s="212">
        <v>73.596246472020212</v>
      </c>
      <c r="F14" s="212">
        <v>74.758455750846196</v>
      </c>
      <c r="G14" s="212">
        <v>70.19876484736298</v>
      </c>
      <c r="H14" s="181">
        <v>72.088440714811924</v>
      </c>
      <c r="I14" s="212">
        <v>72.474048658621612</v>
      </c>
      <c r="J14" s="182">
        <v>72.457518016946224</v>
      </c>
      <c r="K14" s="183">
        <v>60.723569565458682</v>
      </c>
      <c r="L14" s="184">
        <v>72.264902181673364</v>
      </c>
      <c r="N14" s="50">
        <v>5</v>
      </c>
      <c r="O14" s="48">
        <v>4</v>
      </c>
    </row>
    <row r="15" spans="1:15">
      <c r="B15" s="5">
        <f t="shared" si="0"/>
        <v>2010</v>
      </c>
      <c r="C15" s="179">
        <v>70.297581224315039</v>
      </c>
      <c r="D15" s="180">
        <v>69.828807753886863</v>
      </c>
      <c r="E15" s="212">
        <v>74.471829418234648</v>
      </c>
      <c r="F15" s="212">
        <v>73.75219573912058</v>
      </c>
      <c r="G15" s="212">
        <v>70.219091933917483</v>
      </c>
      <c r="H15" s="181">
        <v>72.512290729871623</v>
      </c>
      <c r="I15" s="212">
        <v>73.055894421848834</v>
      </c>
      <c r="J15" s="182">
        <v>72.994456036205577</v>
      </c>
      <c r="K15" s="183">
        <v>58.448272983756532</v>
      </c>
      <c r="L15" s="184">
        <v>72.742067756412766</v>
      </c>
      <c r="N15" s="50">
        <v>5</v>
      </c>
      <c r="O15" s="48">
        <v>4</v>
      </c>
    </row>
    <row r="16" spans="1:15">
      <c r="B16" s="5">
        <f t="shared" si="0"/>
        <v>2011</v>
      </c>
      <c r="C16" s="179">
        <v>71.193519137726028</v>
      </c>
      <c r="D16" s="180">
        <v>68.841918264582475</v>
      </c>
      <c r="E16" s="212">
        <v>74.578311598440692</v>
      </c>
      <c r="F16" s="212">
        <v>74.175156029397726</v>
      </c>
      <c r="G16" s="212">
        <v>70.695355192157635</v>
      </c>
      <c r="H16" s="181">
        <v>72.805747924726461</v>
      </c>
      <c r="I16" s="212">
        <v>72.870677726407919</v>
      </c>
      <c r="J16" s="182">
        <v>72.975390137395763</v>
      </c>
      <c r="K16" s="183">
        <v>69.25</v>
      </c>
      <c r="L16" s="184">
        <v>72.936027524623285</v>
      </c>
      <c r="N16" s="50">
        <v>5</v>
      </c>
      <c r="O16" s="48">
        <v>4</v>
      </c>
    </row>
    <row r="17" spans="2:15">
      <c r="B17" s="5">
        <f t="shared" si="0"/>
        <v>2012</v>
      </c>
      <c r="C17" s="179">
        <v>72.124798084375001</v>
      </c>
      <c r="D17" s="180">
        <v>69.778012793015336</v>
      </c>
      <c r="E17" s="212">
        <v>74.56081400067049</v>
      </c>
      <c r="F17" s="212">
        <v>74.17213661816335</v>
      </c>
      <c r="G17" s="212">
        <v>71.051820449220159</v>
      </c>
      <c r="H17" s="181">
        <v>72.654363288814949</v>
      </c>
      <c r="I17" s="212">
        <v>73.411207339385712</v>
      </c>
      <c r="J17" s="182">
        <v>73.131791605232976</v>
      </c>
      <c r="K17" s="183">
        <v>57.75</v>
      </c>
      <c r="L17" s="184">
        <v>72.914271319906447</v>
      </c>
      <c r="N17" s="50">
        <v>5</v>
      </c>
      <c r="O17" s="48">
        <v>4</v>
      </c>
    </row>
    <row r="18" spans="2:15">
      <c r="B18" s="5">
        <f t="shared" si="0"/>
        <v>2013</v>
      </c>
      <c r="C18" s="179">
        <v>72.205005930208799</v>
      </c>
      <c r="D18" s="180">
        <v>70.213740448578605</v>
      </c>
      <c r="E18" s="212">
        <v>75.715880101254697</v>
      </c>
      <c r="F18" s="212">
        <v>74.743840622528182</v>
      </c>
      <c r="G18" s="212">
        <v>72.467845135880282</v>
      </c>
      <c r="H18" s="181">
        <v>73.490364403762214</v>
      </c>
      <c r="I18" s="212">
        <v>73.624434314063961</v>
      </c>
      <c r="J18" s="182">
        <v>73.782392347581322</v>
      </c>
      <c r="K18" s="183">
        <v>53.5</v>
      </c>
      <c r="L18" s="184">
        <v>73.581782054921064</v>
      </c>
      <c r="N18" s="50">
        <v>5</v>
      </c>
      <c r="O18" s="48">
        <v>4</v>
      </c>
    </row>
    <row r="19" spans="2:15">
      <c r="B19" s="5">
        <f t="shared" si="0"/>
        <v>2014</v>
      </c>
      <c r="C19" s="179">
        <v>72.660903804043329</v>
      </c>
      <c r="D19" s="180">
        <v>70.947782628512641</v>
      </c>
      <c r="E19" s="212">
        <v>75.506112523258167</v>
      </c>
      <c r="F19" s="212">
        <v>75.08244671550375</v>
      </c>
      <c r="G19" s="212">
        <v>71.91659164242715</v>
      </c>
      <c r="H19" s="181">
        <v>73.538465935820881</v>
      </c>
      <c r="I19" s="212">
        <v>74.380528207511389</v>
      </c>
      <c r="J19" s="182">
        <v>74.111800318569706</v>
      </c>
      <c r="K19" s="183">
        <v>62.800000000000004</v>
      </c>
      <c r="L19" s="184">
        <v>74.037765111524308</v>
      </c>
      <c r="N19" s="50">
        <v>5</v>
      </c>
      <c r="O19" s="48">
        <v>4</v>
      </c>
    </row>
    <row r="20" spans="2:15">
      <c r="B20" s="5">
        <f t="shared" si="0"/>
        <v>2015</v>
      </c>
      <c r="C20" s="179">
        <v>72.579417670285267</v>
      </c>
      <c r="D20" s="180">
        <v>71.726634007271926</v>
      </c>
      <c r="E20" s="212">
        <v>76.068725269346089</v>
      </c>
      <c r="F20" s="212">
        <v>74.941219366105827</v>
      </c>
      <c r="G20" s="212">
        <v>73.094222537134328</v>
      </c>
      <c r="H20" s="181">
        <v>73.873512696193274</v>
      </c>
      <c r="I20" s="212">
        <v>74.673190358475978</v>
      </c>
      <c r="J20" s="182">
        <v>74.534318723932046</v>
      </c>
      <c r="K20" s="183">
        <v>68.166666666666671</v>
      </c>
      <c r="L20" s="184">
        <v>74.497351222873888</v>
      </c>
      <c r="N20" s="50">
        <v>5</v>
      </c>
      <c r="O20" s="48">
        <v>4</v>
      </c>
    </row>
    <row r="21" spans="2:15">
      <c r="B21" s="5">
        <f t="shared" si="0"/>
        <v>2016</v>
      </c>
      <c r="C21" s="179">
        <v>73.639109033841848</v>
      </c>
      <c r="D21" s="180">
        <v>72.325461355173289</v>
      </c>
      <c r="E21" s="212">
        <v>76.701244129179273</v>
      </c>
      <c r="F21" s="212">
        <v>76.541173709367598</v>
      </c>
      <c r="G21" s="212">
        <v>74.191147549024038</v>
      </c>
      <c r="H21" s="181">
        <v>74.814889110604113</v>
      </c>
      <c r="I21" s="212">
        <v>75.219992787092693</v>
      </c>
      <c r="J21" s="182">
        <v>75.215024722864584</v>
      </c>
      <c r="K21" s="183"/>
      <c r="L21" s="184">
        <v>75.215024722864584</v>
      </c>
      <c r="N21" s="50">
        <v>5</v>
      </c>
      <c r="O21" s="48">
        <v>4</v>
      </c>
    </row>
    <row r="22" spans="2:15">
      <c r="B22" s="5">
        <f t="shared" si="0"/>
        <v>2017</v>
      </c>
      <c r="C22" s="179">
        <v>74.127621367378893</v>
      </c>
      <c r="D22" s="180">
        <v>72.428613265053542</v>
      </c>
      <c r="E22" s="212">
        <v>76.921230781252348</v>
      </c>
      <c r="F22" s="212">
        <v>76.599854594757545</v>
      </c>
      <c r="G22" s="212">
        <v>74.312023647235236</v>
      </c>
      <c r="H22" s="181">
        <v>74.931696307962042</v>
      </c>
      <c r="I22" s="212">
        <v>75.454450369759201</v>
      </c>
      <c r="J22" s="182">
        <v>75.340876159152558</v>
      </c>
      <c r="K22" s="183">
        <v>72</v>
      </c>
      <c r="L22" s="184">
        <v>75.334340798903824</v>
      </c>
      <c r="N22" s="50">
        <v>5</v>
      </c>
      <c r="O22" s="48">
        <v>4</v>
      </c>
    </row>
    <row r="23" spans="2:15">
      <c r="B23" s="5">
        <f t="shared" si="0"/>
        <v>2018</v>
      </c>
      <c r="C23" s="179">
        <v>74.393427174115104</v>
      </c>
      <c r="D23" s="180">
        <v>73.247773768780775</v>
      </c>
      <c r="E23" s="212">
        <v>77.813130439644254</v>
      </c>
      <c r="F23" s="212">
        <v>76.717786531438549</v>
      </c>
      <c r="G23" s="212">
        <v>74.656439705932343</v>
      </c>
      <c r="H23" s="181">
        <v>75.588904639924351</v>
      </c>
      <c r="I23" s="212">
        <v>76.017525592537623</v>
      </c>
      <c r="J23" s="182">
        <v>75.985009780329094</v>
      </c>
      <c r="K23" s="183">
        <v>78.102436064961736</v>
      </c>
      <c r="L23" s="184">
        <v>75.994474099358328</v>
      </c>
      <c r="N23" s="50">
        <v>5</v>
      </c>
      <c r="O23" s="48">
        <v>4</v>
      </c>
    </row>
    <row r="24" spans="2:15">
      <c r="B24" s="5">
        <f t="shared" si="0"/>
        <v>2019</v>
      </c>
      <c r="C24" s="179">
        <v>75.726884028476476</v>
      </c>
      <c r="D24" s="180">
        <v>74.524030862753833</v>
      </c>
      <c r="E24" s="212">
        <v>77.503569368266739</v>
      </c>
      <c r="F24" s="212">
        <v>77.007093742894369</v>
      </c>
      <c r="G24" s="212">
        <v>75.855687232462742</v>
      </c>
      <c r="H24" s="181">
        <v>76.257423275945712</v>
      </c>
      <c r="I24" s="212">
        <v>76.304478997773899</v>
      </c>
      <c r="J24" s="182">
        <v>76.36706410467734</v>
      </c>
      <c r="K24" s="183">
        <v>76.625</v>
      </c>
      <c r="L24" s="184">
        <v>76.367883599181937</v>
      </c>
      <c r="N24" s="50">
        <v>5</v>
      </c>
      <c r="O24" s="48">
        <v>4</v>
      </c>
    </row>
    <row r="25" spans="2:15">
      <c r="B25" s="5">
        <f t="shared" si="0"/>
        <v>2020</v>
      </c>
      <c r="C25" s="179">
        <v>75.295061879753234</v>
      </c>
      <c r="D25" s="180">
        <v>73.996761480780307</v>
      </c>
      <c r="E25" s="212">
        <v>78.779567645180393</v>
      </c>
      <c r="F25" s="212">
        <v>78.186754443369196</v>
      </c>
      <c r="G25" s="212">
        <v>75.197079571823465</v>
      </c>
      <c r="H25" s="181">
        <v>76.412125992222897</v>
      </c>
      <c r="I25" s="212">
        <v>77.001216075751159</v>
      </c>
      <c r="J25" s="182">
        <v>76.907594673318428</v>
      </c>
      <c r="K25" s="183">
        <v>82</v>
      </c>
      <c r="L25" s="184">
        <v>76.912921457132953</v>
      </c>
      <c r="N25" s="50">
        <v>5</v>
      </c>
      <c r="O25" s="48">
        <v>4</v>
      </c>
    </row>
    <row r="26" spans="2:15">
      <c r="B26" s="5">
        <f t="shared" si="0"/>
        <v>2021</v>
      </c>
      <c r="C26" s="179">
        <v>76.095360028549379</v>
      </c>
      <c r="D26" s="180">
        <v>74.635661559781312</v>
      </c>
      <c r="E26" s="212">
        <v>79.356161631830901</v>
      </c>
      <c r="F26" s="212">
        <v>78.992936084735533</v>
      </c>
      <c r="G26" s="212">
        <v>75.999756062729588</v>
      </c>
      <c r="H26" s="181">
        <v>77.029305331155271</v>
      </c>
      <c r="I26" s="212">
        <v>77.558314408842321</v>
      </c>
      <c r="J26" s="182">
        <v>77.479236305159034</v>
      </c>
      <c r="K26" s="183">
        <v>82.5</v>
      </c>
      <c r="L26" s="184">
        <v>77.484849232710559</v>
      </c>
      <c r="N26" s="50">
        <v>5</v>
      </c>
      <c r="O26" s="48">
        <v>4</v>
      </c>
    </row>
    <row r="27" spans="2:15">
      <c r="B27" s="6">
        <f t="shared" si="0"/>
        <v>2022</v>
      </c>
      <c r="C27" s="185">
        <v>76.997523915236386</v>
      </c>
      <c r="D27" s="186">
        <v>76.056260343782284</v>
      </c>
      <c r="E27" s="178">
        <v>78.212896371732569</v>
      </c>
      <c r="F27" s="178">
        <v>78.156848848026272</v>
      </c>
      <c r="G27" s="178">
        <v>77.018718228507439</v>
      </c>
      <c r="H27" s="213">
        <v>77.315155241768068</v>
      </c>
      <c r="I27" s="178">
        <v>77.885680588779891</v>
      </c>
      <c r="J27" s="187">
        <v>77.695080400829497</v>
      </c>
      <c r="K27" s="188"/>
      <c r="L27" s="189">
        <v>77.695080400829497</v>
      </c>
      <c r="N27" s="51">
        <v>5</v>
      </c>
      <c r="O27" s="49">
        <v>4</v>
      </c>
    </row>
    <row r="28" spans="2:15"/>
    <row r="29" spans="2:15"/>
    <row r="30" spans="2:15"/>
    <row r="31" spans="2:15">
      <c r="B31" s="9" t="s">
        <v>14</v>
      </c>
    </row>
    <row r="32" spans="2:15">
      <c r="B32" s="8" t="s">
        <v>42</v>
      </c>
    </row>
    <row r="33" spans="2:3">
      <c r="B33" s="8" t="s">
        <v>43</v>
      </c>
    </row>
    <row r="34" spans="2:3">
      <c r="B34" s="19" t="s">
        <v>44</v>
      </c>
      <c r="C34" s="59">
        <v>0.81829731041396525</v>
      </c>
    </row>
    <row r="35" spans="2:3">
      <c r="B35" s="58" t="s">
        <v>56</v>
      </c>
      <c r="C35" s="177">
        <v>3.273189241655861</v>
      </c>
    </row>
    <row r="36" spans="2:3">
      <c r="B36" s="58" t="s">
        <v>57</v>
      </c>
      <c r="C36" s="57">
        <v>4</v>
      </c>
    </row>
    <row r="37" spans="2:3"/>
  </sheetData>
  <mergeCells count="1">
    <mergeCell ref="B5:L5"/>
  </mergeCells>
  <phoneticPr fontId="5" type="noConversion"/>
  <dataValidations count="3">
    <dataValidation type="date" allowBlank="1" showInputMessage="1" showErrorMessage="1" errorTitle="Must be a date" error="dd/mm/yy format between 01/01/2000 and 31/12/2021" sqref="C3" xr:uid="{00000000-0002-0000-0900-000001000000}">
      <formula1>36526</formula1>
      <formula2>44561</formula2>
    </dataValidation>
    <dataValidation type="decimal" allowBlank="1" showInputMessage="1" showErrorMessage="1" errorTitle="Ages" error="Should be between 35 and 100" sqref="E7:L27 C7:C27" xr:uid="{00000000-0002-0000-0900-000003000000}">
      <formula1>35</formula1>
      <formula2>100</formula2>
    </dataValidation>
    <dataValidation type="whole" operator="greaterThanOrEqual" allowBlank="1" showInputMessage="1" showErrorMessage="1" errorTitle="Whole number" error="Must be a whole number 0 or greater" sqref="D7:D27" xr:uid="{00000000-0002-0000-0900-000004000000}">
      <formula1>0</formula1>
    </dataValidation>
  </dataValidations>
  <pageMargins left="0.7" right="0.7" top="0.75" bottom="0.75" header="0.3" footer="0.3"/>
  <pageSetup scale="6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92D050"/>
  </sheetPr>
  <dimension ref="A1:O54"/>
  <sheetViews>
    <sheetView showGridLines="0" zoomScale="75" zoomScaleNormal="75" workbookViewId="0">
      <selection activeCell="F32" sqref="F32"/>
    </sheetView>
  </sheetViews>
  <sheetFormatPr defaultColWidth="0" defaultRowHeight="12.75" zeroHeight="1"/>
  <cols>
    <col min="1" max="1" width="3.7109375" customWidth="1"/>
    <col min="2" max="2" width="9.7109375" customWidth="1"/>
    <col min="3" max="3" width="8.85546875" customWidth="1"/>
    <col min="4" max="4" width="17.7109375" customWidth="1"/>
    <col min="5" max="15" width="8.85546875" customWidth="1"/>
    <col min="16" max="16384" width="8.85546875" hidden="1"/>
  </cols>
  <sheetData>
    <row r="1" spans="1:14" ht="15.75">
      <c r="A1" s="30" t="s">
        <v>48</v>
      </c>
    </row>
    <row r="2" spans="1:14"/>
    <row r="3" spans="1:14">
      <c r="B3" s="29" t="s">
        <v>80</v>
      </c>
    </row>
    <row r="4" spans="1:14">
      <c r="B4" s="34">
        <v>5.9781094527363188E-2</v>
      </c>
    </row>
    <row r="5" spans="1:14"/>
    <row r="6" spans="1:14">
      <c r="B6" s="29" t="s">
        <v>81</v>
      </c>
    </row>
    <row r="7" spans="1:14">
      <c r="B7" s="34">
        <v>3.8913690476190477E-2</v>
      </c>
    </row>
    <row r="8" spans="1:14"/>
    <row r="9" spans="1:14"/>
    <row r="10" spans="1:14">
      <c r="B10" t="s">
        <v>49</v>
      </c>
    </row>
    <row r="11" spans="1:14">
      <c r="B11" s="235" t="s">
        <v>102</v>
      </c>
      <c r="C11" s="236"/>
      <c r="D11" s="236"/>
      <c r="E11" s="236"/>
      <c r="F11" s="236"/>
      <c r="G11" s="236"/>
      <c r="H11" s="236"/>
      <c r="I11" s="236"/>
      <c r="J11" s="236"/>
      <c r="K11" s="236"/>
      <c r="L11" s="236"/>
      <c r="M11" s="236"/>
      <c r="N11" s="236"/>
    </row>
    <row r="12" spans="1:14">
      <c r="B12" s="236"/>
      <c r="C12" s="236"/>
      <c r="D12" s="236"/>
      <c r="E12" s="236"/>
      <c r="F12" s="236"/>
      <c r="G12" s="236"/>
      <c r="H12" s="236"/>
      <c r="I12" s="236"/>
      <c r="J12" s="236"/>
      <c r="K12" s="236"/>
      <c r="L12" s="236"/>
      <c r="M12" s="236"/>
      <c r="N12" s="236"/>
    </row>
    <row r="13" spans="1:14">
      <c r="B13" s="236"/>
      <c r="C13" s="236"/>
      <c r="D13" s="236"/>
      <c r="E13" s="236"/>
      <c r="F13" s="236"/>
      <c r="G13" s="236"/>
      <c r="H13" s="236"/>
      <c r="I13" s="236"/>
      <c r="J13" s="236"/>
      <c r="K13" s="236"/>
      <c r="L13" s="236"/>
      <c r="M13" s="236"/>
      <c r="N13" s="236"/>
    </row>
    <row r="14" spans="1:14">
      <c r="B14" s="236"/>
      <c r="C14" s="236"/>
      <c r="D14" s="236"/>
      <c r="E14" s="236"/>
      <c r="F14" s="236"/>
      <c r="G14" s="236"/>
      <c r="H14" s="236"/>
      <c r="I14" s="236"/>
      <c r="J14" s="236"/>
      <c r="K14" s="236"/>
      <c r="L14" s="236"/>
      <c r="M14" s="236"/>
      <c r="N14" s="236"/>
    </row>
    <row r="15" spans="1:14">
      <c r="B15" s="236"/>
      <c r="C15" s="236"/>
      <c r="D15" s="236"/>
      <c r="E15" s="236"/>
      <c r="F15" s="236"/>
      <c r="G15" s="236"/>
      <c r="H15" s="236"/>
      <c r="I15" s="236"/>
      <c r="J15" s="236"/>
      <c r="K15" s="236"/>
      <c r="L15" s="236"/>
      <c r="M15" s="236"/>
      <c r="N15" s="236"/>
    </row>
    <row r="16" spans="1:14">
      <c r="B16" s="236"/>
      <c r="C16" s="236"/>
      <c r="D16" s="236"/>
      <c r="E16" s="236"/>
      <c r="F16" s="236"/>
      <c r="G16" s="236"/>
      <c r="H16" s="236"/>
      <c r="I16" s="236"/>
      <c r="J16" s="236"/>
      <c r="K16" s="236"/>
      <c r="L16" s="236"/>
      <c r="M16" s="236"/>
      <c r="N16" s="236"/>
    </row>
    <row r="17" spans="2:15">
      <c r="B17" s="236"/>
      <c r="C17" s="236"/>
      <c r="D17" s="236"/>
      <c r="E17" s="236"/>
      <c r="F17" s="236"/>
      <c r="G17" s="236"/>
      <c r="H17" s="236"/>
      <c r="I17" s="236"/>
      <c r="J17" s="236"/>
      <c r="K17" s="236"/>
      <c r="L17" s="236"/>
      <c r="M17" s="236"/>
      <c r="N17" s="236"/>
    </row>
    <row r="18" spans="2:15"/>
    <row r="19" spans="2:15">
      <c r="B19" s="9" t="s">
        <v>14</v>
      </c>
    </row>
    <row r="20" spans="2:15">
      <c r="B20" s="8" t="s">
        <v>46</v>
      </c>
    </row>
    <row r="21" spans="2:15">
      <c r="B21" s="8"/>
    </row>
    <row r="22" spans="2:15">
      <c r="B22" s="8"/>
    </row>
    <row r="23" spans="2:15">
      <c r="B23" s="8"/>
      <c r="I23" s="42"/>
      <c r="J23" s="203"/>
      <c r="K23" s="42"/>
      <c r="L23" s="42"/>
      <c r="M23" s="42"/>
      <c r="N23" s="42"/>
      <c r="O23" s="42"/>
    </row>
    <row r="24" spans="2:15">
      <c r="B24" s="8"/>
      <c r="I24" s="42"/>
      <c r="J24" s="42"/>
      <c r="K24" s="42"/>
      <c r="L24" s="42"/>
      <c r="M24" s="42"/>
      <c r="N24" s="42"/>
      <c r="O24" s="42"/>
    </row>
    <row r="25" spans="2:15">
      <c r="B25" s="8" t="s">
        <v>50</v>
      </c>
      <c r="I25" s="42"/>
      <c r="J25" s="42"/>
      <c r="K25" s="42"/>
      <c r="L25" s="42"/>
      <c r="M25" s="42"/>
      <c r="N25" s="42"/>
      <c r="O25" s="42"/>
    </row>
    <row r="26" spans="2:15">
      <c r="B26" s="29" t="s">
        <v>54</v>
      </c>
      <c r="C26" s="57">
        <v>36.048000000000002</v>
      </c>
      <c r="I26" s="42"/>
      <c r="J26" s="42"/>
      <c r="K26" s="42"/>
      <c r="L26" s="42"/>
      <c r="M26" s="204"/>
      <c r="N26" s="205"/>
      <c r="O26" s="42"/>
    </row>
    <row r="27" spans="2:15">
      <c r="B27" s="29" t="s">
        <v>51</v>
      </c>
      <c r="C27" s="57">
        <v>603</v>
      </c>
      <c r="I27" s="42"/>
      <c r="J27" s="42"/>
      <c r="K27" s="42"/>
      <c r="L27" s="42"/>
      <c r="M27" s="42"/>
      <c r="N27" s="42"/>
      <c r="O27" s="42"/>
    </row>
    <row r="28" spans="2:15">
      <c r="B28" s="8" t="s">
        <v>82</v>
      </c>
      <c r="I28" s="42"/>
      <c r="J28" s="206"/>
      <c r="K28" s="206"/>
      <c r="L28" s="206"/>
      <c r="M28" s="207"/>
      <c r="N28" s="42"/>
      <c r="O28" s="42"/>
    </row>
    <row r="29" spans="2:15">
      <c r="I29" s="42"/>
      <c r="J29" s="42"/>
      <c r="K29" s="42"/>
      <c r="L29" s="42"/>
      <c r="M29" s="42"/>
      <c r="N29" s="42"/>
      <c r="O29" s="42"/>
    </row>
    <row r="30" spans="2:15">
      <c r="B30" s="8" t="s">
        <v>52</v>
      </c>
      <c r="I30" s="42"/>
      <c r="J30" s="42"/>
      <c r="K30" s="42"/>
      <c r="L30" s="42"/>
      <c r="M30" s="42"/>
      <c r="N30" s="42"/>
      <c r="O30" s="42"/>
    </row>
    <row r="31" spans="2:15">
      <c r="B31" s="29" t="s">
        <v>53</v>
      </c>
      <c r="C31" s="57">
        <v>19.612500000000001</v>
      </c>
      <c r="I31" s="42"/>
      <c r="J31" s="42"/>
      <c r="K31" s="42"/>
      <c r="L31" s="42"/>
      <c r="M31" s="204"/>
      <c r="N31" s="205"/>
      <c r="O31" s="42"/>
    </row>
    <row r="32" spans="2:15">
      <c r="B32" s="29" t="s">
        <v>55</v>
      </c>
      <c r="C32" s="57">
        <v>504</v>
      </c>
      <c r="I32" s="42"/>
      <c r="J32" s="208"/>
      <c r="K32" s="208"/>
      <c r="L32" s="208"/>
      <c r="M32" s="208"/>
      <c r="N32" s="42"/>
      <c r="O32" s="42"/>
    </row>
    <row r="33" spans="2:15">
      <c r="B33" s="29" t="s">
        <v>82</v>
      </c>
      <c r="I33" s="42"/>
      <c r="J33" s="206"/>
      <c r="K33" s="206"/>
      <c r="L33" s="206"/>
      <c r="M33" s="207"/>
      <c r="N33" s="42"/>
      <c r="O33" s="42"/>
    </row>
    <row r="34" spans="2:15">
      <c r="I34" s="42"/>
      <c r="J34" s="42"/>
      <c r="K34" s="42"/>
      <c r="L34" s="42"/>
      <c r="M34" s="42"/>
      <c r="N34" s="42"/>
      <c r="O34" s="42"/>
    </row>
    <row r="35" spans="2:15"/>
    <row r="36" spans="2:15"/>
    <row r="42" spans="2:15" ht="12.6" hidden="1" customHeight="1"/>
    <row r="52" ht="12.6" hidden="1" customHeight="1"/>
    <row r="53" ht="12.6" hidden="1" customHeight="1"/>
    <row r="54" ht="12.6" hidden="1" customHeight="1"/>
  </sheetData>
  <mergeCells count="1">
    <mergeCell ref="B11:N17"/>
  </mergeCells>
  <dataValidations count="2">
    <dataValidation allowBlank="1" sqref="B11:N17" xr:uid="{00000000-0002-0000-0C00-000000000000}"/>
    <dataValidation type="decimal" allowBlank="1" showInputMessage="1" showErrorMessage="1" sqref="B4 B7" xr:uid="{00000000-0002-0000-0C00-000001000000}">
      <formula1>0</formula1>
      <formula2>1</formula2>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790F9-A58F-4658-8E24-FF26A13662C8}">
  <sheetPr>
    <tabColor rgb="FF00B050"/>
    <pageSetUpPr autoPageBreaks="0"/>
  </sheetPr>
  <dimension ref="A1:BA107"/>
  <sheetViews>
    <sheetView showGridLines="0" zoomScale="75" zoomScaleNormal="75" workbookViewId="0">
      <selection activeCell="M26" sqref="M26"/>
    </sheetView>
  </sheetViews>
  <sheetFormatPr defaultColWidth="0" defaultRowHeight="12.75" zeroHeight="1"/>
  <cols>
    <col min="1" max="1" width="2" style="60" customWidth="1"/>
    <col min="2" max="2" width="14.140625" style="60" customWidth="1"/>
    <col min="3" max="7" width="17.140625" style="60" customWidth="1"/>
    <col min="8" max="8" width="3.5703125" style="60" customWidth="1"/>
    <col min="9" max="9" width="3.42578125" style="60" customWidth="1"/>
    <col min="10" max="10" width="11.5703125" style="60" customWidth="1"/>
    <col min="11" max="15" width="17.140625" style="60" customWidth="1"/>
    <col min="16" max="17" width="2" style="60" customWidth="1"/>
    <col min="18" max="18" width="12.5703125" style="60" customWidth="1"/>
    <col min="19" max="23" width="17.140625" style="60" customWidth="1"/>
    <col min="24" max="24" width="14.5703125" style="60" customWidth="1"/>
    <col min="25" max="25" width="2" style="60" customWidth="1"/>
    <col min="26" max="26" width="12.5703125" style="60" customWidth="1"/>
    <col min="27" max="31" width="17.140625" style="60" customWidth="1"/>
    <col min="32" max="32" width="13.85546875" style="60" customWidth="1"/>
    <col min="33" max="33" width="2" style="60" customWidth="1"/>
    <col min="34" max="34" width="11.85546875" style="60" customWidth="1"/>
    <col min="35" max="39" width="17.140625" style="60" customWidth="1"/>
    <col min="40" max="40" width="10.42578125" style="60" customWidth="1"/>
    <col min="41" max="53" width="0" style="60" hidden="1" customWidth="1"/>
    <col min="54" max="16384" width="9.140625" style="60" hidden="1"/>
  </cols>
  <sheetData>
    <row r="1" spans="2:39"/>
    <row r="2" spans="2:39">
      <c r="B2" s="61"/>
      <c r="C2" s="61"/>
      <c r="P2" s="147"/>
      <c r="Q2" s="147"/>
    </row>
    <row r="3" spans="2:39" s="62" customFormat="1" ht="30" customHeight="1">
      <c r="B3" s="220" t="s">
        <v>58</v>
      </c>
      <c r="C3" s="221"/>
      <c r="D3" s="221"/>
      <c r="E3" s="221"/>
      <c r="F3" s="221"/>
      <c r="G3" s="222"/>
      <c r="J3" s="220" t="s">
        <v>41</v>
      </c>
      <c r="K3" s="221"/>
      <c r="L3" s="221"/>
      <c r="M3" s="221"/>
      <c r="N3" s="221"/>
      <c r="O3" s="222"/>
      <c r="P3" s="150"/>
      <c r="Q3" s="150"/>
      <c r="R3" s="150"/>
      <c r="S3" s="150"/>
      <c r="T3" s="150"/>
      <c r="U3" s="150"/>
      <c r="V3" s="150"/>
      <c r="W3" s="150"/>
      <c r="X3" s="150"/>
      <c r="Y3" s="150"/>
      <c r="Z3" s="223" t="s">
        <v>59</v>
      </c>
      <c r="AA3" s="224"/>
      <c r="AB3" s="224"/>
      <c r="AC3" s="224"/>
      <c r="AD3" s="224"/>
      <c r="AE3" s="225"/>
      <c r="AF3" s="150"/>
      <c r="AH3" s="226" t="s">
        <v>60</v>
      </c>
      <c r="AI3" s="227"/>
      <c r="AJ3" s="227"/>
      <c r="AK3" s="227"/>
      <c r="AL3" s="227"/>
      <c r="AM3" s="228"/>
    </row>
    <row r="4" spans="2:39" ht="38.25">
      <c r="B4" s="63" t="s">
        <v>3</v>
      </c>
      <c r="C4" s="64" t="s">
        <v>5</v>
      </c>
      <c r="D4" s="64" t="s">
        <v>6</v>
      </c>
      <c r="E4" s="64" t="s">
        <v>7</v>
      </c>
      <c r="F4" s="64" t="s">
        <v>8</v>
      </c>
      <c r="G4" s="65" t="s">
        <v>10</v>
      </c>
      <c r="J4" s="63" t="s">
        <v>3</v>
      </c>
      <c r="K4" s="64" t="s">
        <v>5</v>
      </c>
      <c r="L4" s="64" t="s">
        <v>6</v>
      </c>
      <c r="M4" s="64" t="s">
        <v>7</v>
      </c>
      <c r="N4" s="64" t="s">
        <v>8</v>
      </c>
      <c r="O4" s="65" t="s">
        <v>10</v>
      </c>
      <c r="P4" s="147"/>
      <c r="Q4" s="147"/>
      <c r="R4" s="147"/>
      <c r="S4" s="147"/>
      <c r="T4" s="147"/>
      <c r="U4" s="147"/>
      <c r="V4" s="147"/>
      <c r="W4" s="147"/>
      <c r="X4" s="147"/>
      <c r="Y4" s="147"/>
      <c r="Z4" s="197" t="s">
        <v>3</v>
      </c>
      <c r="AA4" s="198" t="s">
        <v>5</v>
      </c>
      <c r="AB4" s="198" t="s">
        <v>6</v>
      </c>
      <c r="AC4" s="198" t="s">
        <v>7</v>
      </c>
      <c r="AD4" s="198" t="s">
        <v>8</v>
      </c>
      <c r="AE4" s="199" t="s">
        <v>10</v>
      </c>
      <c r="AF4" s="147"/>
      <c r="AH4" s="63" t="s">
        <v>3</v>
      </c>
      <c r="AI4" s="64" t="s">
        <v>5</v>
      </c>
      <c r="AJ4" s="64" t="s">
        <v>6</v>
      </c>
      <c r="AK4" s="64" t="s">
        <v>7</v>
      </c>
      <c r="AL4" s="64" t="s">
        <v>8</v>
      </c>
      <c r="AM4" s="65" t="s">
        <v>10</v>
      </c>
    </row>
    <row r="5" spans="2:39">
      <c r="B5" s="192">
        <v>2002</v>
      </c>
      <c r="C5" s="67">
        <f>'1) Claims Notified'!X7</f>
        <v>19.549118387909321</v>
      </c>
      <c r="D5" s="68">
        <f>'1) Claims Notified'!Y7</f>
        <v>1433.60201511335</v>
      </c>
      <c r="E5" s="68">
        <f>'1) Claims Notified'!Z7</f>
        <v>89.057094878253565</v>
      </c>
      <c r="F5" s="68">
        <f>'1) Claims Notified'!AA7</f>
        <v>170.51175482787573</v>
      </c>
      <c r="G5" s="69">
        <f>'1) Claims Notified'!AB7</f>
        <v>874.28001679261126</v>
      </c>
      <c r="H5" s="70"/>
      <c r="I5" s="71"/>
      <c r="J5" s="66">
        <f>$B$5</f>
        <v>2002</v>
      </c>
      <c r="K5" s="72">
        <f>'9) Average Age (NY)'!D7</f>
        <v>67.652121834360031</v>
      </c>
      <c r="L5" s="73">
        <f>'9) Average Age (NY)'!E7</f>
        <v>65.680040823876013</v>
      </c>
      <c r="M5" s="73">
        <f>'9) Average Age (NY)'!F7</f>
        <v>68.947761806981504</v>
      </c>
      <c r="N5" s="73">
        <f>'9) Average Age (NY)'!G7</f>
        <v>61.24503057292906</v>
      </c>
      <c r="O5" s="74">
        <f>'9) Average Age (NY)'!H7</f>
        <v>64.748136460441941</v>
      </c>
      <c r="P5" s="147"/>
      <c r="Q5" s="147"/>
      <c r="R5" s="71"/>
      <c r="S5" s="147"/>
      <c r="T5" s="147"/>
      <c r="U5" s="147"/>
      <c r="V5" s="147"/>
      <c r="W5" s="147"/>
      <c r="X5" s="147"/>
      <c r="Y5" s="147"/>
      <c r="Z5" s="200">
        <f>$B$5</f>
        <v>2002</v>
      </c>
      <c r="AA5" s="75">
        <f>SUM(S31,AA31,AI31)-1</f>
        <v>0</v>
      </c>
      <c r="AB5" s="76">
        <f t="shared" ref="AB5:AE20" si="0">SUM(T31,AB31,AJ31)-1</f>
        <v>0</v>
      </c>
      <c r="AC5" s="76">
        <f t="shared" si="0"/>
        <v>0</v>
      </c>
      <c r="AD5" s="76">
        <f t="shared" si="0"/>
        <v>0</v>
      </c>
      <c r="AE5" s="77">
        <f t="shared" si="0"/>
        <v>0</v>
      </c>
      <c r="AF5" s="147"/>
      <c r="AH5" s="66">
        <f>$B$5</f>
        <v>2002</v>
      </c>
      <c r="AI5" s="78">
        <f>'6) Incurred (NY)'!D7/1000000</f>
        <v>0.17165875</v>
      </c>
      <c r="AJ5" s="79">
        <f>'6) Incurred (NY)'!E7/1000000</f>
        <v>21.917431839999995</v>
      </c>
      <c r="AK5" s="79">
        <f>'6) Incurred (NY)'!F7/1000000</f>
        <v>2.1008237229343436</v>
      </c>
      <c r="AL5" s="79">
        <f>'6) Incurred (NY)'!G7/1000000</f>
        <v>2.68448676</v>
      </c>
      <c r="AM5" s="80">
        <f>'6) Incurred (NY)'!I7/1000000</f>
        <v>46.795692359999997</v>
      </c>
    </row>
    <row r="6" spans="2:39">
      <c r="B6" s="193">
        <f t="shared" ref="B6:B25" si="1">B5+1</f>
        <v>2003</v>
      </c>
      <c r="C6" s="67">
        <f>'1) Claims Notified'!X8</f>
        <v>12.951096121416526</v>
      </c>
      <c r="D6" s="68">
        <f>'1) Claims Notified'!Y8</f>
        <v>2064.6205733558177</v>
      </c>
      <c r="E6" s="68">
        <f>'1) Claims Notified'!Z8</f>
        <v>130.59021922428332</v>
      </c>
      <c r="F6" s="68">
        <f>'1) Claims Notified'!AA8</f>
        <v>332.41146711635753</v>
      </c>
      <c r="G6" s="69">
        <f>'1) Claims Notified'!AB8</f>
        <v>1299.4266441821248</v>
      </c>
      <c r="H6" s="70"/>
      <c r="I6" s="71"/>
      <c r="J6" s="66">
        <f t="shared" ref="J6:J24" si="2">J5+1</f>
        <v>2003</v>
      </c>
      <c r="K6" s="72">
        <f>'9) Average Age (NY)'!D8</f>
        <v>66.709787816564003</v>
      </c>
      <c r="L6" s="73">
        <f>'9) Average Age (NY)'!E8</f>
        <v>69.73247352747947</v>
      </c>
      <c r="M6" s="73">
        <f>'9) Average Age (NY)'!F8</f>
        <v>65.895903169003773</v>
      </c>
      <c r="N6" s="73">
        <f>'9) Average Age (NY)'!G8</f>
        <v>64.41020556322303</v>
      </c>
      <c r="O6" s="74">
        <f>'9) Average Age (NY)'!H8</f>
        <v>65.569619643334775</v>
      </c>
      <c r="P6" s="147"/>
      <c r="Q6" s="147"/>
      <c r="R6" s="71"/>
      <c r="S6" s="147"/>
      <c r="T6" s="147"/>
      <c r="U6" s="147"/>
      <c r="V6" s="147"/>
      <c r="W6" s="147"/>
      <c r="X6" s="147"/>
      <c r="Y6" s="147"/>
      <c r="Z6" s="200">
        <f t="shared" ref="Z6:Z25" si="3">Z5+1</f>
        <v>2003</v>
      </c>
      <c r="AA6" s="75">
        <f t="shared" ref="AA6:AE21" si="4">SUM(S32,AA32,AI32)-1</f>
        <v>0</v>
      </c>
      <c r="AB6" s="76">
        <f t="shared" si="0"/>
        <v>0</v>
      </c>
      <c r="AC6" s="76">
        <f t="shared" si="0"/>
        <v>0</v>
      </c>
      <c r="AD6" s="76">
        <f t="shared" si="0"/>
        <v>0</v>
      </c>
      <c r="AE6" s="77">
        <f t="shared" si="0"/>
        <v>0</v>
      </c>
      <c r="AF6" s="147"/>
      <c r="AH6" s="66">
        <f t="shared" ref="AH6:AH24" si="5">AH5+1</f>
        <v>2003</v>
      </c>
      <c r="AI6" s="78">
        <f>'6) Incurred (NY)'!D8/1000000</f>
        <v>0.10473078999999998</v>
      </c>
      <c r="AJ6" s="79">
        <f>'6) Incurred (NY)'!E8/1000000</f>
        <v>22.387140909999999</v>
      </c>
      <c r="AK6" s="79">
        <f>'6) Incurred (NY)'!F8/1000000</f>
        <v>3.2620255100000004</v>
      </c>
      <c r="AL6" s="79">
        <f>'6) Incurred (NY)'!G8/1000000</f>
        <v>4.5057550599999985</v>
      </c>
      <c r="AM6" s="80">
        <f>'6) Incurred (NY)'!I8/1000000</f>
        <v>71.171267857494854</v>
      </c>
    </row>
    <row r="7" spans="2:39">
      <c r="B7" s="193">
        <f t="shared" si="1"/>
        <v>2004</v>
      </c>
      <c r="C7" s="67">
        <f>'1) Claims Notified'!X9</f>
        <v>34.587428571428575</v>
      </c>
      <c r="D7" s="68">
        <f>'1) Claims Notified'!Y9</f>
        <v>1919.6022857142857</v>
      </c>
      <c r="E7" s="68">
        <f>'1) Claims Notified'!Z9</f>
        <v>143.75399999999999</v>
      </c>
      <c r="F7" s="68">
        <f>'1) Claims Notified'!AA9</f>
        <v>396.67457142857143</v>
      </c>
      <c r="G7" s="69">
        <f>'1) Claims Notified'!AB9</f>
        <v>1288.3817142857142</v>
      </c>
      <c r="H7" s="70"/>
      <c r="I7" s="71"/>
      <c r="J7" s="66">
        <f t="shared" si="2"/>
        <v>2004</v>
      </c>
      <c r="K7" s="72">
        <f>'9) Average Age (NY)'!D9</f>
        <v>67.844697774316131</v>
      </c>
      <c r="L7" s="73">
        <f>'9) Average Age (NY)'!E9</f>
        <v>67.415247509186713</v>
      </c>
      <c r="M7" s="73">
        <f>'9) Average Age (NY)'!F9</f>
        <v>69.520214464978338</v>
      </c>
      <c r="N7" s="73">
        <f>'9) Average Age (NY)'!G9</f>
        <v>65.249631051244222</v>
      </c>
      <c r="O7" s="74">
        <f>'9) Average Age (NY)'!H9</f>
        <v>65.541486219125517</v>
      </c>
      <c r="P7" s="147"/>
      <c r="Q7" s="147"/>
      <c r="R7" s="71"/>
      <c r="S7" s="147"/>
      <c r="T7" s="147"/>
      <c r="U7" s="147"/>
      <c r="V7" s="147"/>
      <c r="W7" s="147"/>
      <c r="X7" s="147"/>
      <c r="Y7" s="147"/>
      <c r="Z7" s="200">
        <f t="shared" si="3"/>
        <v>2004</v>
      </c>
      <c r="AA7" s="75">
        <f t="shared" si="4"/>
        <v>0</v>
      </c>
      <c r="AB7" s="76">
        <f t="shared" si="0"/>
        <v>0</v>
      </c>
      <c r="AC7" s="76">
        <f t="shared" si="0"/>
        <v>0</v>
      </c>
      <c r="AD7" s="76">
        <f t="shared" si="0"/>
        <v>0</v>
      </c>
      <c r="AE7" s="77">
        <f t="shared" si="0"/>
        <v>0</v>
      </c>
      <c r="AF7" s="147"/>
      <c r="AH7" s="66">
        <f t="shared" si="5"/>
        <v>2004</v>
      </c>
      <c r="AI7" s="78">
        <f>'6) Incurred (NY)'!D9/1000000</f>
        <v>0.17349605999999998</v>
      </c>
      <c r="AJ7" s="79">
        <f>'6) Incurred (NY)'!E9/1000000</f>
        <v>23.566531846646249</v>
      </c>
      <c r="AK7" s="79">
        <f>'6) Incurred (NY)'!F9/1000000</f>
        <v>4.6124140000000011</v>
      </c>
      <c r="AL7" s="79">
        <f>'6) Incurred (NY)'!G9/1000000</f>
        <v>5.8379736199999988</v>
      </c>
      <c r="AM7" s="80">
        <f>'6) Incurred (NY)'!I9/1000000</f>
        <v>66.799617439999992</v>
      </c>
    </row>
    <row r="8" spans="2:39">
      <c r="B8" s="193">
        <f t="shared" si="1"/>
        <v>2005</v>
      </c>
      <c r="C8" s="67">
        <f>'1) Claims Notified'!X10</f>
        <v>47.558264887063658</v>
      </c>
      <c r="D8" s="68">
        <f>'1) Claims Notified'!Y10</f>
        <v>2230.8144250513346</v>
      </c>
      <c r="E8" s="68">
        <f>'1) Claims Notified'!Z10</f>
        <v>151.52284394250512</v>
      </c>
      <c r="F8" s="68">
        <f>'1) Claims Notified'!AA10</f>
        <v>603.87936344969194</v>
      </c>
      <c r="G8" s="69">
        <f>'1) Claims Notified'!AB10</f>
        <v>1275.2251026694046</v>
      </c>
      <c r="H8" s="70"/>
      <c r="I8" s="71"/>
      <c r="J8" s="66">
        <f t="shared" si="2"/>
        <v>2005</v>
      </c>
      <c r="K8" s="72">
        <f>'9) Average Age (NY)'!D10</f>
        <v>66.591600892302864</v>
      </c>
      <c r="L8" s="73">
        <f>'9) Average Age (NY)'!E10</f>
        <v>69.385608533092991</v>
      </c>
      <c r="M8" s="73">
        <f>'9) Average Age (NY)'!F10</f>
        <v>65.916516774641977</v>
      </c>
      <c r="N8" s="73">
        <f>'9) Average Age (NY)'!G10</f>
        <v>66.10583026871295</v>
      </c>
      <c r="O8" s="74">
        <f>'9) Average Age (NY)'!H10</f>
        <v>66.575042154091236</v>
      </c>
      <c r="P8" s="147"/>
      <c r="Q8" s="147"/>
      <c r="R8" s="71"/>
      <c r="S8" s="147"/>
      <c r="T8" s="147"/>
      <c r="U8" s="147"/>
      <c r="V8" s="147"/>
      <c r="W8" s="147"/>
      <c r="X8" s="147"/>
      <c r="Y8" s="147"/>
      <c r="Z8" s="200">
        <f t="shared" si="3"/>
        <v>2005</v>
      </c>
      <c r="AA8" s="75">
        <f t="shared" si="4"/>
        <v>0</v>
      </c>
      <c r="AB8" s="76">
        <f t="shared" si="0"/>
        <v>0</v>
      </c>
      <c r="AC8" s="76">
        <f t="shared" si="0"/>
        <v>0</v>
      </c>
      <c r="AD8" s="76">
        <f t="shared" si="0"/>
        <v>0</v>
      </c>
      <c r="AE8" s="77">
        <f t="shared" si="0"/>
        <v>0</v>
      </c>
      <c r="AF8" s="147"/>
      <c r="AH8" s="66">
        <f t="shared" si="5"/>
        <v>2005</v>
      </c>
      <c r="AI8" s="78">
        <f>'6) Incurred (NY)'!D10/1000000</f>
        <v>0.21158529000000004</v>
      </c>
      <c r="AJ8" s="79">
        <f>'6) Incurred (NY)'!E10/1000000</f>
        <v>25.515025869999985</v>
      </c>
      <c r="AK8" s="79">
        <f>'6) Incurred (NY)'!F10/1000000</f>
        <v>3.5639156799999996</v>
      </c>
      <c r="AL8" s="79">
        <f>'6) Incurred (NY)'!G10/1000000</f>
        <v>6.2529005499999988</v>
      </c>
      <c r="AM8" s="80">
        <f>'6) Incurred (NY)'!I10/1000000</f>
        <v>74.188086189999993</v>
      </c>
    </row>
    <row r="9" spans="2:39">
      <c r="B9" s="193">
        <f t="shared" si="1"/>
        <v>2006</v>
      </c>
      <c r="C9" s="67">
        <f>'1) Claims Notified'!X11</f>
        <v>31.303105248694695</v>
      </c>
      <c r="D9" s="68">
        <f>'1) Claims Notified'!Y11</f>
        <v>1591.0612805715855</v>
      </c>
      <c r="E9" s="68">
        <f>'1) Claims Notified'!Z11</f>
        <v>207.24814509480626</v>
      </c>
      <c r="F9" s="68">
        <f>'1) Claims Notified'!AA11</f>
        <v>566.69414674361087</v>
      </c>
      <c r="G9" s="69">
        <f>'1) Claims Notified'!AB11</f>
        <v>1531.6933223413025</v>
      </c>
      <c r="H9" s="70"/>
      <c r="I9" s="71"/>
      <c r="J9" s="66">
        <f t="shared" si="2"/>
        <v>2006</v>
      </c>
      <c r="K9" s="72">
        <f>'9) Average Age (NY)'!D11</f>
        <v>66.537657249404049</v>
      </c>
      <c r="L9" s="73">
        <f>'9) Average Age (NY)'!E11</f>
        <v>71.679238879358152</v>
      </c>
      <c r="M9" s="73">
        <f>'9) Average Age (NY)'!F11</f>
        <v>72.369645738422648</v>
      </c>
      <c r="N9" s="73">
        <f>'9) Average Age (NY)'!G11</f>
        <v>68.739696257330507</v>
      </c>
      <c r="O9" s="74">
        <f>'9) Average Age (NY)'!H11</f>
        <v>68.686416226304829</v>
      </c>
      <c r="P9" s="147"/>
      <c r="Q9" s="147"/>
      <c r="R9" s="71"/>
      <c r="S9" s="147"/>
      <c r="T9" s="147"/>
      <c r="U9" s="147"/>
      <c r="V9" s="147"/>
      <c r="W9" s="147"/>
      <c r="X9" s="147"/>
      <c r="Y9" s="147"/>
      <c r="Z9" s="200">
        <f t="shared" si="3"/>
        <v>2006</v>
      </c>
      <c r="AA9" s="75">
        <f t="shared" si="4"/>
        <v>0</v>
      </c>
      <c r="AB9" s="76">
        <f t="shared" si="0"/>
        <v>0</v>
      </c>
      <c r="AC9" s="76">
        <f t="shared" si="0"/>
        <v>0</v>
      </c>
      <c r="AD9" s="76">
        <f t="shared" si="0"/>
        <v>0</v>
      </c>
      <c r="AE9" s="77">
        <f t="shared" si="0"/>
        <v>0</v>
      </c>
      <c r="AF9" s="147"/>
      <c r="AH9" s="66">
        <f t="shared" si="5"/>
        <v>2006</v>
      </c>
      <c r="AI9" s="78">
        <f>'6) Incurred (NY)'!D11/1000000</f>
        <v>0.11417579000000003</v>
      </c>
      <c r="AJ9" s="79">
        <f>'6) Incurred (NY)'!E11/1000000</f>
        <v>23.807818900431222</v>
      </c>
      <c r="AK9" s="79">
        <f>'6) Incurred (NY)'!F11/1000000</f>
        <v>4.5720866099999995</v>
      </c>
      <c r="AL9" s="79">
        <f>'6) Incurred (NY)'!G11/1000000</f>
        <v>6.8895010499999989</v>
      </c>
      <c r="AM9" s="80">
        <f>'6) Incurred (NY)'!I11/1000000</f>
        <v>90.058600760138432</v>
      </c>
    </row>
    <row r="10" spans="2:39">
      <c r="B10" s="193">
        <f t="shared" si="1"/>
        <v>2007</v>
      </c>
      <c r="C10" s="67">
        <f>'1) Claims Notified'!X12</f>
        <v>8.4005594405594408</v>
      </c>
      <c r="D10" s="68">
        <f>'1) Claims Notified'!Y12</f>
        <v>1169.7779020979021</v>
      </c>
      <c r="E10" s="68">
        <f>'1) Claims Notified'!Z12</f>
        <v>249.91664335664336</v>
      </c>
      <c r="F10" s="68">
        <f>'1) Claims Notified'!AA12</f>
        <v>443.12951048951049</v>
      </c>
      <c r="G10" s="69">
        <f>'1) Claims Notified'!AB12</f>
        <v>1882.7753846153846</v>
      </c>
      <c r="H10" s="70"/>
      <c r="I10" s="71"/>
      <c r="J10" s="66">
        <f t="shared" si="2"/>
        <v>2007</v>
      </c>
      <c r="K10" s="72">
        <f>'9) Average Age (NY)'!D12</f>
        <v>65.193246634725085</v>
      </c>
      <c r="L10" s="73">
        <f>'9) Average Age (NY)'!E12</f>
        <v>72.541156615665187</v>
      </c>
      <c r="M10" s="73">
        <f>'9) Average Age (NY)'!F12</f>
        <v>72.543910611278775</v>
      </c>
      <c r="N10" s="73">
        <f>'9) Average Age (NY)'!G12</f>
        <v>69.237993368796168</v>
      </c>
      <c r="O10" s="74">
        <f>'9) Average Age (NY)'!H12</f>
        <v>70.675804679175869</v>
      </c>
      <c r="P10" s="147"/>
      <c r="Q10" s="147"/>
      <c r="R10" s="71"/>
      <c r="S10" s="147"/>
      <c r="T10" s="147"/>
      <c r="U10" s="147"/>
      <c r="V10" s="147"/>
      <c r="W10" s="147"/>
      <c r="X10" s="147"/>
      <c r="Y10" s="147"/>
      <c r="Z10" s="200">
        <f t="shared" si="3"/>
        <v>2007</v>
      </c>
      <c r="AA10" s="75">
        <f t="shared" si="4"/>
        <v>0</v>
      </c>
      <c r="AB10" s="76">
        <f t="shared" si="0"/>
        <v>0</v>
      </c>
      <c r="AC10" s="76">
        <f t="shared" si="0"/>
        <v>0</v>
      </c>
      <c r="AD10" s="76">
        <f t="shared" si="0"/>
        <v>0</v>
      </c>
      <c r="AE10" s="77">
        <f t="shared" si="0"/>
        <v>0</v>
      </c>
      <c r="AF10" s="147"/>
      <c r="AH10" s="66">
        <f t="shared" si="5"/>
        <v>2007</v>
      </c>
      <c r="AI10" s="78">
        <f>'6) Incurred (NY)'!D12/1000000</f>
        <v>2.102803E-2</v>
      </c>
      <c r="AJ10" s="79">
        <f>'6) Incurred (NY)'!E12/1000000</f>
        <v>16.534501880975427</v>
      </c>
      <c r="AK10" s="79">
        <f>'6) Incurred (NY)'!F12/1000000</f>
        <v>6.7880418900000006</v>
      </c>
      <c r="AL10" s="79">
        <f>'6) Incurred (NY)'!G12/1000000</f>
        <v>7.6030527600000006</v>
      </c>
      <c r="AM10" s="80">
        <f>'6) Incurred (NY)'!I12/1000000</f>
        <v>129.44731702999886</v>
      </c>
    </row>
    <row r="11" spans="2:39">
      <c r="B11" s="193">
        <f t="shared" si="1"/>
        <v>2008</v>
      </c>
      <c r="C11" s="67">
        <f>'1) Claims Notified'!X13</f>
        <v>26.082251082251084</v>
      </c>
      <c r="D11" s="68">
        <f>'1) Claims Notified'!Y13</f>
        <v>1089.1948051948052</v>
      </c>
      <c r="E11" s="68">
        <f>'1) Claims Notified'!Z13</f>
        <v>267.0822510822511</v>
      </c>
      <c r="F11" s="68">
        <f>'1) Claims Notified'!AA13</f>
        <v>474.69696969696969</v>
      </c>
      <c r="G11" s="69">
        <f>'1) Claims Notified'!AB13</f>
        <v>2239.9437229437231</v>
      </c>
      <c r="H11" s="70"/>
      <c r="I11" s="71"/>
      <c r="J11" s="66">
        <f t="shared" si="2"/>
        <v>2008</v>
      </c>
      <c r="K11" s="72">
        <f>'9) Average Age (NY)'!D13</f>
        <v>67.451306979079988</v>
      </c>
      <c r="L11" s="73">
        <f>'9) Average Age (NY)'!E13</f>
        <v>73.733474333403976</v>
      </c>
      <c r="M11" s="73">
        <f>'9) Average Age (NY)'!F13</f>
        <v>71.821500179597948</v>
      </c>
      <c r="N11" s="73">
        <f>'9) Average Age (NY)'!G13</f>
        <v>69.376638929987436</v>
      </c>
      <c r="O11" s="74">
        <f>'9) Average Age (NY)'!H13</f>
        <v>71.750263052645153</v>
      </c>
      <c r="P11" s="147"/>
      <c r="Q11" s="147"/>
      <c r="R11" s="71"/>
      <c r="S11" s="147"/>
      <c r="T11" s="147"/>
      <c r="U11" s="147"/>
      <c r="V11" s="147"/>
      <c r="W11" s="147"/>
      <c r="X11" s="147"/>
      <c r="Y11" s="147"/>
      <c r="Z11" s="200">
        <f t="shared" si="3"/>
        <v>2008</v>
      </c>
      <c r="AA11" s="75">
        <f t="shared" si="4"/>
        <v>0</v>
      </c>
      <c r="AB11" s="76">
        <f t="shared" si="0"/>
        <v>0</v>
      </c>
      <c r="AC11" s="76">
        <f t="shared" si="0"/>
        <v>0</v>
      </c>
      <c r="AD11" s="76">
        <f t="shared" si="0"/>
        <v>0</v>
      </c>
      <c r="AE11" s="77">
        <f t="shared" si="0"/>
        <v>0</v>
      </c>
      <c r="AF11" s="147"/>
      <c r="AH11" s="66">
        <f t="shared" si="5"/>
        <v>2008</v>
      </c>
      <c r="AI11" s="78">
        <f>'6) Incurred (NY)'!D13/1000000</f>
        <v>7.5929949999999996E-2</v>
      </c>
      <c r="AJ11" s="79">
        <f>'6) Incurred (NY)'!E13/1000000</f>
        <v>18.342320169999997</v>
      </c>
      <c r="AK11" s="79">
        <f>'6) Incurred (NY)'!F13/1000000</f>
        <v>5.7784071600000013</v>
      </c>
      <c r="AL11" s="79">
        <f>'6) Incurred (NY)'!G13/1000000</f>
        <v>8.2763602699999996</v>
      </c>
      <c r="AM11" s="80">
        <f>'6) Incurred (NY)'!I13/1000000</f>
        <v>152.827966699999</v>
      </c>
    </row>
    <row r="12" spans="2:39">
      <c r="B12" s="193">
        <f t="shared" si="1"/>
        <v>2009</v>
      </c>
      <c r="C12" s="67">
        <f>'1) Claims Notified'!X14</f>
        <v>85.737319284489089</v>
      </c>
      <c r="D12" s="68">
        <f>'1) Claims Notified'!Y14</f>
        <v>1026.7566772849791</v>
      </c>
      <c r="E12" s="68">
        <f>'1) Claims Notified'!Z14</f>
        <v>286.48811565792698</v>
      </c>
      <c r="F12" s="68">
        <f>'1) Claims Notified'!AA14</f>
        <v>532.19872580249944</v>
      </c>
      <c r="G12" s="69">
        <f>'1) Claims Notified'!AB14</f>
        <v>2335.8191619701056</v>
      </c>
      <c r="H12" s="70"/>
      <c r="I12" s="71"/>
      <c r="J12" s="66">
        <f t="shared" si="2"/>
        <v>2009</v>
      </c>
      <c r="K12" s="72">
        <f>'9) Average Age (NY)'!D14</f>
        <v>68.615574897154957</v>
      </c>
      <c r="L12" s="73">
        <f>'9) Average Age (NY)'!E14</f>
        <v>73.596246472020212</v>
      </c>
      <c r="M12" s="73">
        <f>'9) Average Age (NY)'!F14</f>
        <v>74.758455750846196</v>
      </c>
      <c r="N12" s="73">
        <f>'9) Average Age (NY)'!G14</f>
        <v>70.19876484736298</v>
      </c>
      <c r="O12" s="74">
        <f>'9) Average Age (NY)'!H14</f>
        <v>72.088440714811924</v>
      </c>
      <c r="P12" s="147"/>
      <c r="Q12" s="147"/>
      <c r="R12" s="71"/>
      <c r="S12" s="147"/>
      <c r="T12" s="147"/>
      <c r="U12" s="147"/>
      <c r="V12" s="147"/>
      <c r="W12" s="147"/>
      <c r="X12" s="147"/>
      <c r="Y12" s="147"/>
      <c r="Z12" s="200">
        <f t="shared" si="3"/>
        <v>2009</v>
      </c>
      <c r="AA12" s="75">
        <f t="shared" si="4"/>
        <v>0</v>
      </c>
      <c r="AB12" s="76">
        <f t="shared" si="0"/>
        <v>0</v>
      </c>
      <c r="AC12" s="76">
        <f t="shared" si="0"/>
        <v>0</v>
      </c>
      <c r="AD12" s="76">
        <f t="shared" si="0"/>
        <v>0</v>
      </c>
      <c r="AE12" s="77">
        <f t="shared" si="0"/>
        <v>0</v>
      </c>
      <c r="AF12" s="147"/>
      <c r="AH12" s="66">
        <f t="shared" si="5"/>
        <v>2009</v>
      </c>
      <c r="AI12" s="78">
        <f>'6) Incurred (NY)'!D14/1000000</f>
        <v>0.31355010000000005</v>
      </c>
      <c r="AJ12" s="79">
        <f>'6) Incurred (NY)'!E14/1000000</f>
        <v>17.617522040000001</v>
      </c>
      <c r="AK12" s="79">
        <f>'6) Incurred (NY)'!F14/1000000</f>
        <v>8.0727519399999981</v>
      </c>
      <c r="AL12" s="79">
        <f>'6) Incurred (NY)'!G14/1000000</f>
        <v>9.2222478199999998</v>
      </c>
      <c r="AM12" s="80">
        <f>'6) Incurred (NY)'!I14/1000000</f>
        <v>159.28335446999901</v>
      </c>
    </row>
    <row r="13" spans="2:39">
      <c r="B13" s="193">
        <f t="shared" si="1"/>
        <v>2010</v>
      </c>
      <c r="C13" s="67">
        <f>'1) Claims Notified'!X15</f>
        <v>69.366142629300526</v>
      </c>
      <c r="D13" s="68">
        <f>'1) Claims Notified'!Y15</f>
        <v>1197.8601048074731</v>
      </c>
      <c r="E13" s="68">
        <f>'1) Claims Notified'!Z15</f>
        <v>326.1244019138756</v>
      </c>
      <c r="F13" s="68">
        <f>'1) Claims Notified'!AA15</f>
        <v>535.25814536340852</v>
      </c>
      <c r="G13" s="69">
        <f>'1) Claims Notified'!AB15</f>
        <v>2415.3912052859423</v>
      </c>
      <c r="H13" s="70"/>
      <c r="I13" s="71"/>
      <c r="J13" s="66">
        <f t="shared" si="2"/>
        <v>2010</v>
      </c>
      <c r="K13" s="72">
        <f>'9) Average Age (NY)'!D15</f>
        <v>69.828807753886863</v>
      </c>
      <c r="L13" s="73">
        <f>'9) Average Age (NY)'!E15</f>
        <v>74.471829418234648</v>
      </c>
      <c r="M13" s="73">
        <f>'9) Average Age (NY)'!F15</f>
        <v>73.75219573912058</v>
      </c>
      <c r="N13" s="73">
        <f>'9) Average Age (NY)'!G15</f>
        <v>70.219091933917483</v>
      </c>
      <c r="O13" s="74">
        <f>'9) Average Age (NY)'!H15</f>
        <v>72.512290729871623</v>
      </c>
      <c r="P13" s="147"/>
      <c r="Q13" s="147"/>
      <c r="R13" s="71"/>
      <c r="S13" s="147"/>
      <c r="T13" s="147"/>
      <c r="U13" s="147"/>
      <c r="V13" s="147"/>
      <c r="W13" s="147"/>
      <c r="X13" s="147"/>
      <c r="Y13" s="147"/>
      <c r="Z13" s="200">
        <f t="shared" si="3"/>
        <v>2010</v>
      </c>
      <c r="AA13" s="75">
        <f t="shared" si="4"/>
        <v>0</v>
      </c>
      <c r="AB13" s="76">
        <f t="shared" si="0"/>
        <v>0</v>
      </c>
      <c r="AC13" s="76">
        <f t="shared" si="0"/>
        <v>0</v>
      </c>
      <c r="AD13" s="76">
        <f t="shared" si="0"/>
        <v>0</v>
      </c>
      <c r="AE13" s="77">
        <f t="shared" si="0"/>
        <v>0</v>
      </c>
      <c r="AF13" s="147"/>
      <c r="AH13" s="66">
        <f t="shared" si="5"/>
        <v>2010</v>
      </c>
      <c r="AI13" s="78">
        <f>'6) Incurred (NY)'!D15/1000000</f>
        <v>0.21477682000000001</v>
      </c>
      <c r="AJ13" s="79">
        <f>'6) Incurred (NY)'!E15/1000000</f>
        <v>18.655955500000001</v>
      </c>
      <c r="AK13" s="79">
        <f>'6) Incurred (NY)'!F15/1000000</f>
        <v>8.7319763100000003</v>
      </c>
      <c r="AL13" s="79">
        <f>'6) Incurred (NY)'!G15/1000000</f>
        <v>8.2781659100000002</v>
      </c>
      <c r="AM13" s="80">
        <f>'6) Incurred (NY)'!I15/1000000</f>
        <v>172.30563155999698</v>
      </c>
    </row>
    <row r="14" spans="2:39">
      <c r="B14" s="193">
        <f t="shared" si="1"/>
        <v>2011</v>
      </c>
      <c r="C14" s="67">
        <f>'1) Claims Notified'!X16</f>
        <v>80.2366044551475</v>
      </c>
      <c r="D14" s="68">
        <f>'1) Claims Notified'!Y16</f>
        <v>1260.4256472004815</v>
      </c>
      <c r="E14" s="68">
        <f>'1) Claims Notified'!Z16</f>
        <v>413.37086092715231</v>
      </c>
      <c r="F14" s="68">
        <f>'1) Claims Notified'!AA16</f>
        <v>616.50150511739912</v>
      </c>
      <c r="G14" s="69">
        <f>'1) Claims Notified'!AB16</f>
        <v>2690.4653822998193</v>
      </c>
      <c r="H14" s="70"/>
      <c r="I14" s="71"/>
      <c r="J14" s="66">
        <f t="shared" si="2"/>
        <v>2011</v>
      </c>
      <c r="K14" s="72">
        <f>'9) Average Age (NY)'!D16</f>
        <v>68.841918264582475</v>
      </c>
      <c r="L14" s="73">
        <f>'9) Average Age (NY)'!E16</f>
        <v>74.578311598440692</v>
      </c>
      <c r="M14" s="73">
        <f>'9) Average Age (NY)'!F16</f>
        <v>74.175156029397726</v>
      </c>
      <c r="N14" s="73">
        <f>'9) Average Age (NY)'!G16</f>
        <v>70.695355192157635</v>
      </c>
      <c r="O14" s="74">
        <f>'9) Average Age (NY)'!H16</f>
        <v>72.805747924726461</v>
      </c>
      <c r="P14" s="147"/>
      <c r="Q14" s="147"/>
      <c r="R14" s="71"/>
      <c r="S14" s="147"/>
      <c r="T14" s="147"/>
      <c r="U14" s="147"/>
      <c r="V14" s="147"/>
      <c r="W14" s="147"/>
      <c r="X14" s="147"/>
      <c r="Y14" s="147"/>
      <c r="Z14" s="200">
        <f t="shared" si="3"/>
        <v>2011</v>
      </c>
      <c r="AA14" s="75">
        <f t="shared" si="4"/>
        <v>0</v>
      </c>
      <c r="AB14" s="76">
        <f t="shared" si="0"/>
        <v>0</v>
      </c>
      <c r="AC14" s="76">
        <f t="shared" si="0"/>
        <v>0</v>
      </c>
      <c r="AD14" s="76">
        <f t="shared" si="0"/>
        <v>0</v>
      </c>
      <c r="AE14" s="77">
        <f t="shared" si="0"/>
        <v>0</v>
      </c>
      <c r="AF14" s="147"/>
      <c r="AH14" s="66">
        <f t="shared" si="5"/>
        <v>2011</v>
      </c>
      <c r="AI14" s="78">
        <f>'6) Incurred (NY)'!D16/1000000</f>
        <v>0.23808873999999999</v>
      </c>
      <c r="AJ14" s="79">
        <f>'6) Incurred (NY)'!E16/1000000</f>
        <v>21.051659169999887</v>
      </c>
      <c r="AK14" s="79">
        <f>'6) Incurred (NY)'!F16/1000000</f>
        <v>10.16284759</v>
      </c>
      <c r="AL14" s="79">
        <f>'6) Incurred (NY)'!G16/1000000</f>
        <v>12.246200999999999</v>
      </c>
      <c r="AM14" s="80">
        <f>'6) Incurred (NY)'!I16/1000000</f>
        <v>187.45478207999903</v>
      </c>
    </row>
    <row r="15" spans="2:39">
      <c r="B15" s="193">
        <f t="shared" si="1"/>
        <v>2012</v>
      </c>
      <c r="C15" s="67">
        <f>'1) Claims Notified'!X17</f>
        <v>224.316679331307</v>
      </c>
      <c r="D15" s="68">
        <f>'1) Claims Notified'!Y17</f>
        <v>1267.7444908814589</v>
      </c>
      <c r="E15" s="68">
        <f>'1) Claims Notified'!Z17</f>
        <v>412.093085106383</v>
      </c>
      <c r="F15" s="68">
        <f>'1) Claims Notified'!AA17</f>
        <v>702.38525835866267</v>
      </c>
      <c r="G15" s="69">
        <f>'1) Claims Notified'!AB17</f>
        <v>2736.4604863221884</v>
      </c>
      <c r="H15" s="70"/>
      <c r="I15" s="71"/>
      <c r="J15" s="66">
        <f t="shared" si="2"/>
        <v>2012</v>
      </c>
      <c r="K15" s="72">
        <f>'9) Average Age (NY)'!D17</f>
        <v>69.778012793015336</v>
      </c>
      <c r="L15" s="73">
        <f>'9) Average Age (NY)'!E17</f>
        <v>74.56081400067049</v>
      </c>
      <c r="M15" s="73">
        <f>'9) Average Age (NY)'!F17</f>
        <v>74.17213661816335</v>
      </c>
      <c r="N15" s="73">
        <f>'9) Average Age (NY)'!G17</f>
        <v>71.051820449220159</v>
      </c>
      <c r="O15" s="74">
        <f>'9) Average Age (NY)'!H17</f>
        <v>72.654363288814949</v>
      </c>
      <c r="P15" s="147"/>
      <c r="Q15" s="147"/>
      <c r="R15" s="71"/>
      <c r="S15" s="147"/>
      <c r="T15" s="147"/>
      <c r="U15" s="147"/>
      <c r="V15" s="147"/>
      <c r="W15" s="147"/>
      <c r="X15" s="147"/>
      <c r="Y15" s="147"/>
      <c r="Z15" s="200">
        <f t="shared" si="3"/>
        <v>2012</v>
      </c>
      <c r="AA15" s="75">
        <f t="shared" si="4"/>
        <v>0</v>
      </c>
      <c r="AB15" s="76">
        <f t="shared" si="0"/>
        <v>0</v>
      </c>
      <c r="AC15" s="76">
        <f t="shared" si="0"/>
        <v>0</v>
      </c>
      <c r="AD15" s="76">
        <f t="shared" si="0"/>
        <v>0</v>
      </c>
      <c r="AE15" s="77">
        <f t="shared" si="0"/>
        <v>0</v>
      </c>
      <c r="AF15" s="147"/>
      <c r="AH15" s="66">
        <f t="shared" si="5"/>
        <v>2012</v>
      </c>
      <c r="AI15" s="78">
        <f>'6) Incurred (NY)'!D17/1000000</f>
        <v>0.79645103000000006</v>
      </c>
      <c r="AJ15" s="79">
        <f>'6) Incurred (NY)'!E17/1000000</f>
        <v>21.033295930000001</v>
      </c>
      <c r="AK15" s="79">
        <f>'6) Incurred (NY)'!F17/1000000</f>
        <v>10.3983005</v>
      </c>
      <c r="AL15" s="79">
        <f>'6) Incurred (NY)'!G17/1000000</f>
        <v>13.805409519999902</v>
      </c>
      <c r="AM15" s="80">
        <f>'6) Incurred (NY)'!I17/1000000</f>
        <v>195.89576030999899</v>
      </c>
    </row>
    <row r="16" spans="2:39">
      <c r="B16" s="193">
        <f t="shared" si="1"/>
        <v>2013</v>
      </c>
      <c r="C16" s="67">
        <f>'1) Claims Notified'!X18</f>
        <v>232.02910052910053</v>
      </c>
      <c r="D16" s="68">
        <f>'1) Claims Notified'!Y18</f>
        <v>1316.1825396825398</v>
      </c>
      <c r="E16" s="68">
        <f>'1) Claims Notified'!Z18</f>
        <v>363.74867724867727</v>
      </c>
      <c r="F16" s="68">
        <f>'1) Claims Notified'!AA18</f>
        <v>707.23280423280426</v>
      </c>
      <c r="G16" s="69">
        <f>'1) Claims Notified'!AB18</f>
        <v>2742.8068783068784</v>
      </c>
      <c r="H16" s="70"/>
      <c r="I16" s="71"/>
      <c r="J16" s="66">
        <f t="shared" si="2"/>
        <v>2013</v>
      </c>
      <c r="K16" s="72">
        <f>'9) Average Age (NY)'!D18</f>
        <v>70.213740448578605</v>
      </c>
      <c r="L16" s="73">
        <f>'9) Average Age (NY)'!E18</f>
        <v>75.715880101254697</v>
      </c>
      <c r="M16" s="73">
        <f>'9) Average Age (NY)'!F18</f>
        <v>74.743840622528182</v>
      </c>
      <c r="N16" s="73">
        <f>'9) Average Age (NY)'!G18</f>
        <v>72.467845135880282</v>
      </c>
      <c r="O16" s="74">
        <f>'9) Average Age (NY)'!H18</f>
        <v>73.490364403762214</v>
      </c>
      <c r="P16" s="147"/>
      <c r="Q16" s="147"/>
      <c r="R16" s="71"/>
      <c r="S16" s="147"/>
      <c r="T16" s="147"/>
      <c r="U16" s="147"/>
      <c r="V16" s="147"/>
      <c r="W16" s="147"/>
      <c r="X16" s="147"/>
      <c r="Y16" s="147"/>
      <c r="Z16" s="200">
        <f t="shared" si="3"/>
        <v>2013</v>
      </c>
      <c r="AA16" s="75">
        <f t="shared" si="4"/>
        <v>0</v>
      </c>
      <c r="AB16" s="76">
        <f t="shared" si="0"/>
        <v>0</v>
      </c>
      <c r="AC16" s="76">
        <f t="shared" si="0"/>
        <v>0</v>
      </c>
      <c r="AD16" s="76">
        <f t="shared" si="0"/>
        <v>0</v>
      </c>
      <c r="AE16" s="77">
        <f t="shared" si="0"/>
        <v>0</v>
      </c>
      <c r="AF16" s="147"/>
      <c r="AH16" s="66">
        <f t="shared" si="5"/>
        <v>2013</v>
      </c>
      <c r="AI16" s="78">
        <f>'6) Incurred (NY)'!D18/1000000</f>
        <v>1.1098599899999999</v>
      </c>
      <c r="AJ16" s="79">
        <f>'6) Incurred (NY)'!E18/1000000</f>
        <v>19.183180369999999</v>
      </c>
      <c r="AK16" s="79">
        <f>'6) Incurred (NY)'!F18/1000000</f>
        <v>7.4489444900000006</v>
      </c>
      <c r="AL16" s="79">
        <f>'6) Incurred (NY)'!G18/1000000</f>
        <v>12.895004289999999</v>
      </c>
      <c r="AM16" s="80">
        <f>'6) Incurred (NY)'!I18/1000000</f>
        <v>192.15717529999907</v>
      </c>
    </row>
    <row r="17" spans="1:45">
      <c r="B17" s="193">
        <f t="shared" si="1"/>
        <v>2014</v>
      </c>
      <c r="C17" s="67">
        <f>'1) Claims Notified'!X19</f>
        <v>250.57142857142858</v>
      </c>
      <c r="D17" s="68">
        <f>'1) Claims Notified'!Y19</f>
        <v>1256.8986175115208</v>
      </c>
      <c r="E17" s="68">
        <f>'1) Claims Notified'!Z19</f>
        <v>381.91935483870969</v>
      </c>
      <c r="F17" s="68">
        <f>'1) Claims Notified'!AA19</f>
        <v>625.41820276497697</v>
      </c>
      <c r="G17" s="69">
        <f>'1) Claims Notified'!AB19</f>
        <v>2747.192396313364</v>
      </c>
      <c r="H17" s="70"/>
      <c r="I17" s="71"/>
      <c r="J17" s="66">
        <f t="shared" si="2"/>
        <v>2014</v>
      </c>
      <c r="K17" s="72">
        <f>'9) Average Age (NY)'!D19</f>
        <v>70.947782628512641</v>
      </c>
      <c r="L17" s="73">
        <f>'9) Average Age (NY)'!E19</f>
        <v>75.506112523258167</v>
      </c>
      <c r="M17" s="73">
        <f>'9) Average Age (NY)'!F19</f>
        <v>75.08244671550375</v>
      </c>
      <c r="N17" s="73">
        <f>'9) Average Age (NY)'!G19</f>
        <v>71.91659164242715</v>
      </c>
      <c r="O17" s="74">
        <f>'9) Average Age (NY)'!H19</f>
        <v>73.538465935820881</v>
      </c>
      <c r="P17" s="147"/>
      <c r="Q17" s="147"/>
      <c r="R17" s="71"/>
      <c r="S17" s="147"/>
      <c r="T17" s="147"/>
      <c r="U17" s="147"/>
      <c r="V17" s="147"/>
      <c r="W17" s="147"/>
      <c r="X17" s="147"/>
      <c r="Y17" s="147"/>
      <c r="Z17" s="200">
        <f t="shared" si="3"/>
        <v>2014</v>
      </c>
      <c r="AA17" s="75">
        <f t="shared" si="4"/>
        <v>0</v>
      </c>
      <c r="AB17" s="76">
        <f t="shared" si="0"/>
        <v>0</v>
      </c>
      <c r="AC17" s="76">
        <f t="shared" si="0"/>
        <v>0</v>
      </c>
      <c r="AD17" s="76">
        <f t="shared" si="0"/>
        <v>0</v>
      </c>
      <c r="AE17" s="77">
        <f t="shared" si="0"/>
        <v>0</v>
      </c>
      <c r="AF17" s="147"/>
      <c r="AH17" s="66">
        <f t="shared" si="5"/>
        <v>2014</v>
      </c>
      <c r="AI17" s="78">
        <f>'6) Incurred (NY)'!D19/1000000</f>
        <v>1.33545549</v>
      </c>
      <c r="AJ17" s="79">
        <f>'6) Incurred (NY)'!E19/1000000</f>
        <v>17.027271249999</v>
      </c>
      <c r="AK17" s="79">
        <f>'6) Incurred (NY)'!F19/1000000</f>
        <v>8.0452173499999997</v>
      </c>
      <c r="AL17" s="79">
        <f>'6) Incurred (NY)'!G19/1000000</f>
        <v>10.2277968399999</v>
      </c>
      <c r="AM17" s="80">
        <f>'6) Incurred (NY)'!I19/1000000</f>
        <v>190.90481698691787</v>
      </c>
    </row>
    <row r="18" spans="1:45">
      <c r="B18" s="193">
        <f t="shared" si="1"/>
        <v>2015</v>
      </c>
      <c r="C18" s="67">
        <f>'1) Claims Notified'!X20</f>
        <v>223.54793724578732</v>
      </c>
      <c r="D18" s="68">
        <f>'1) Claims Notified'!Y20</f>
        <v>1119.7536316095293</v>
      </c>
      <c r="E18" s="68">
        <f>'1) Claims Notified'!Z20</f>
        <v>374.59384079023823</v>
      </c>
      <c r="F18" s="68">
        <f>'1) Claims Notified'!AA20</f>
        <v>643.45554909936084</v>
      </c>
      <c r="G18" s="69">
        <f>'1) Claims Notified'!AB20</f>
        <v>2837.6490412550843</v>
      </c>
      <c r="H18" s="70"/>
      <c r="I18" s="71"/>
      <c r="J18" s="66">
        <f t="shared" si="2"/>
        <v>2015</v>
      </c>
      <c r="K18" s="72">
        <f>'9) Average Age (NY)'!D20</f>
        <v>71.726634007271926</v>
      </c>
      <c r="L18" s="73">
        <f>'9) Average Age (NY)'!E20</f>
        <v>76.068725269346089</v>
      </c>
      <c r="M18" s="73">
        <f>'9) Average Age (NY)'!F20</f>
        <v>74.941219366105827</v>
      </c>
      <c r="N18" s="73">
        <f>'9) Average Age (NY)'!G20</f>
        <v>73.094222537134328</v>
      </c>
      <c r="O18" s="74">
        <f>'9) Average Age (NY)'!H20</f>
        <v>73.873512696193274</v>
      </c>
      <c r="P18" s="147"/>
      <c r="Q18" s="147"/>
      <c r="R18" s="71"/>
      <c r="S18" s="147"/>
      <c r="T18" s="147"/>
      <c r="U18" s="147"/>
      <c r="V18" s="147"/>
      <c r="W18" s="147"/>
      <c r="X18" s="147"/>
      <c r="Y18" s="147"/>
      <c r="Z18" s="200">
        <f t="shared" si="3"/>
        <v>2015</v>
      </c>
      <c r="AA18" s="75">
        <f t="shared" si="4"/>
        <v>0</v>
      </c>
      <c r="AB18" s="76">
        <f t="shared" si="0"/>
        <v>0</v>
      </c>
      <c r="AC18" s="76">
        <f t="shared" si="0"/>
        <v>0</v>
      </c>
      <c r="AD18" s="76">
        <f t="shared" si="0"/>
        <v>0</v>
      </c>
      <c r="AE18" s="77">
        <f t="shared" si="0"/>
        <v>0</v>
      </c>
      <c r="AF18" s="147"/>
      <c r="AH18" s="66">
        <f t="shared" si="5"/>
        <v>2015</v>
      </c>
      <c r="AI18" s="78">
        <f>'6) Incurred (NY)'!D20/1000000</f>
        <v>1.240118328608099</v>
      </c>
      <c r="AJ18" s="79">
        <f>'6) Incurred (NY)'!E20/1000000</f>
        <v>18.080042170000002</v>
      </c>
      <c r="AK18" s="79">
        <f>'6) Incurred (NY)'!F20/1000000</f>
        <v>6.5876588300000014</v>
      </c>
      <c r="AL18" s="79">
        <f>'6) Incurred (NY)'!G20/1000000</f>
        <v>12.434757080000001</v>
      </c>
      <c r="AM18" s="80">
        <f>'6) Incurred (NY)'!I20/1000000</f>
        <v>210.11139615999699</v>
      </c>
    </row>
    <row r="19" spans="1:45">
      <c r="B19" s="193">
        <f t="shared" si="1"/>
        <v>2016</v>
      </c>
      <c r="C19" s="67">
        <f>'1) Claims Notified'!X21</f>
        <v>256.76304211187932</v>
      </c>
      <c r="D19" s="68">
        <f>'1) Claims Notified'!Y21</f>
        <v>1021.0106851037084</v>
      </c>
      <c r="E19" s="68">
        <f>'1) Claims Notified'!Z21</f>
        <v>310.12947831552481</v>
      </c>
      <c r="F19" s="68">
        <f>'1) Claims Notified'!AA21</f>
        <v>532.65744814582024</v>
      </c>
      <c r="G19" s="69">
        <f>'1) Claims Notified'!AB21</f>
        <v>2685.4393463230672</v>
      </c>
      <c r="H19" s="70"/>
      <c r="I19" s="71"/>
      <c r="J19" s="66">
        <f t="shared" si="2"/>
        <v>2016</v>
      </c>
      <c r="K19" s="72">
        <f>'9) Average Age (NY)'!D21</f>
        <v>72.325461355173289</v>
      </c>
      <c r="L19" s="73">
        <f>'9) Average Age (NY)'!E21</f>
        <v>76.701244129179273</v>
      </c>
      <c r="M19" s="73">
        <f>'9) Average Age (NY)'!F21</f>
        <v>76.541173709367598</v>
      </c>
      <c r="N19" s="73">
        <f>'9) Average Age (NY)'!G21</f>
        <v>74.191147549024038</v>
      </c>
      <c r="O19" s="74">
        <f>'9) Average Age (NY)'!H21</f>
        <v>74.814889110604113</v>
      </c>
      <c r="P19" s="147"/>
      <c r="Q19" s="147"/>
      <c r="R19" s="71"/>
      <c r="S19" s="147"/>
      <c r="T19" s="147"/>
      <c r="U19" s="147"/>
      <c r="V19" s="147"/>
      <c r="W19" s="147"/>
      <c r="X19" s="147"/>
      <c r="Y19" s="147"/>
      <c r="Z19" s="200">
        <f t="shared" si="3"/>
        <v>2016</v>
      </c>
      <c r="AA19" s="75">
        <f t="shared" si="4"/>
        <v>0</v>
      </c>
      <c r="AB19" s="76">
        <f t="shared" si="0"/>
        <v>0</v>
      </c>
      <c r="AC19" s="76">
        <f t="shared" si="0"/>
        <v>0</v>
      </c>
      <c r="AD19" s="76">
        <f t="shared" si="0"/>
        <v>0</v>
      </c>
      <c r="AE19" s="77">
        <f t="shared" si="0"/>
        <v>0</v>
      </c>
      <c r="AF19" s="147"/>
      <c r="AH19" s="66">
        <f t="shared" si="5"/>
        <v>2016</v>
      </c>
      <c r="AI19" s="78">
        <f>'6) Incurred (NY)'!D21/1000000</f>
        <v>1.6423821399999998</v>
      </c>
      <c r="AJ19" s="79">
        <f>'6) Incurred (NY)'!E21/1000000</f>
        <v>18.198896059999992</v>
      </c>
      <c r="AK19" s="79">
        <f>'6) Incurred (NY)'!F21/1000000</f>
        <v>8.7545835299999997</v>
      </c>
      <c r="AL19" s="79">
        <f>'6) Incurred (NY)'!G21/1000000</f>
        <v>11.449068629999999</v>
      </c>
      <c r="AM19" s="80">
        <f>'6) Incurred (NY)'!I21/1000000</f>
        <v>215.44423586999602</v>
      </c>
    </row>
    <row r="20" spans="1:45">
      <c r="B20" s="193">
        <f t="shared" si="1"/>
        <v>2017</v>
      </c>
      <c r="C20" s="67">
        <f>'1) Claims Notified'!X22</f>
        <v>336.08401323043</v>
      </c>
      <c r="D20" s="68">
        <f>'1) Claims Notified'!Y22</f>
        <v>993.11312017640569</v>
      </c>
      <c r="E20" s="68">
        <f>'1) Claims Notified'!Z22</f>
        <v>304.79691289966922</v>
      </c>
      <c r="F20" s="68">
        <f>'1) Claims Notified'!AA22</f>
        <v>517.75104740904078</v>
      </c>
      <c r="G20" s="69">
        <f>'1) Claims Notified'!AB22</f>
        <v>2425.2549062844541</v>
      </c>
      <c r="H20" s="70"/>
      <c r="I20" s="71"/>
      <c r="J20" s="66">
        <f t="shared" si="2"/>
        <v>2017</v>
      </c>
      <c r="K20" s="72">
        <f>'9) Average Age (NY)'!D22</f>
        <v>72.428613265053542</v>
      </c>
      <c r="L20" s="73">
        <f>'9) Average Age (NY)'!E22</f>
        <v>76.921230781252348</v>
      </c>
      <c r="M20" s="73">
        <f>'9) Average Age (NY)'!F22</f>
        <v>76.599854594757545</v>
      </c>
      <c r="N20" s="73">
        <f>'9) Average Age (NY)'!G22</f>
        <v>74.312023647235236</v>
      </c>
      <c r="O20" s="74">
        <f>'9) Average Age (NY)'!H22</f>
        <v>74.931696307962042</v>
      </c>
      <c r="P20" s="147"/>
      <c r="Q20" s="147"/>
      <c r="R20" s="71"/>
      <c r="S20" s="147"/>
      <c r="T20" s="147"/>
      <c r="U20" s="147"/>
      <c r="V20" s="147"/>
      <c r="W20" s="147"/>
      <c r="X20" s="147"/>
      <c r="Y20" s="147"/>
      <c r="Z20" s="200">
        <f t="shared" si="3"/>
        <v>2017</v>
      </c>
      <c r="AA20" s="75">
        <f t="shared" si="4"/>
        <v>0</v>
      </c>
      <c r="AB20" s="76">
        <f t="shared" si="0"/>
        <v>0</v>
      </c>
      <c r="AC20" s="76">
        <f t="shared" si="0"/>
        <v>0</v>
      </c>
      <c r="AD20" s="76">
        <f t="shared" si="0"/>
        <v>0</v>
      </c>
      <c r="AE20" s="77">
        <f t="shared" si="0"/>
        <v>0</v>
      </c>
      <c r="AF20" s="147"/>
      <c r="AH20" s="66">
        <f t="shared" si="5"/>
        <v>2017</v>
      </c>
      <c r="AI20" s="78">
        <f>'6) Incurred (NY)'!D22/1000000</f>
        <v>2.6276912499999998</v>
      </c>
      <c r="AJ20" s="79">
        <f>'6) Incurred (NY)'!E22/1000000</f>
        <v>19.992932612232835</v>
      </c>
      <c r="AK20" s="79">
        <f>'6) Incurred (NY)'!F22/1000000</f>
        <v>11.93527712</v>
      </c>
      <c r="AL20" s="79">
        <f>'6) Incurred (NY)'!G22/1000000</f>
        <v>9.7881302999998976</v>
      </c>
      <c r="AM20" s="80">
        <f>'6) Incurred (NY)'!I22/1000000</f>
        <v>206.43915798758474</v>
      </c>
    </row>
    <row r="21" spans="1:45">
      <c r="B21" s="193">
        <f t="shared" si="1"/>
        <v>2018</v>
      </c>
      <c r="C21" s="67">
        <f>'1) Claims Notified'!X23</f>
        <v>247.45709828393134</v>
      </c>
      <c r="D21" s="68">
        <f>'1) Claims Notified'!Y23</f>
        <v>970.63784265656341</v>
      </c>
      <c r="E21" s="68">
        <f>'1) Claims Notified'!Z23</f>
        <v>267.65767773568086</v>
      </c>
      <c r="F21" s="68">
        <f>'1) Claims Notified'!AA23</f>
        <v>572.68642745709826</v>
      </c>
      <c r="G21" s="69">
        <f>'1) Claims Notified'!AB23</f>
        <v>2473.5609538667263</v>
      </c>
      <c r="H21" s="70"/>
      <c r="I21" s="71"/>
      <c r="J21" s="66">
        <f t="shared" si="2"/>
        <v>2018</v>
      </c>
      <c r="K21" s="72">
        <f>'9) Average Age (NY)'!D23</f>
        <v>73.247773768780775</v>
      </c>
      <c r="L21" s="73">
        <f>'9) Average Age (NY)'!E23</f>
        <v>77.813130439644254</v>
      </c>
      <c r="M21" s="73">
        <f>'9) Average Age (NY)'!F23</f>
        <v>76.717786531438549</v>
      </c>
      <c r="N21" s="73">
        <f>'9) Average Age (NY)'!G23</f>
        <v>74.656439705932343</v>
      </c>
      <c r="O21" s="74">
        <f>'9) Average Age (NY)'!H23</f>
        <v>75.588904639924351</v>
      </c>
      <c r="P21" s="147"/>
      <c r="Q21" s="147"/>
      <c r="R21" s="71"/>
      <c r="S21" s="147"/>
      <c r="T21" s="147"/>
      <c r="U21" s="147"/>
      <c r="V21" s="147"/>
      <c r="W21" s="147"/>
      <c r="X21" s="147"/>
      <c r="Y21" s="147"/>
      <c r="Z21" s="200">
        <f t="shared" si="3"/>
        <v>2018</v>
      </c>
      <c r="AA21" s="75">
        <f t="shared" si="4"/>
        <v>0</v>
      </c>
      <c r="AB21" s="76">
        <f t="shared" si="4"/>
        <v>0</v>
      </c>
      <c r="AC21" s="76">
        <f t="shared" si="4"/>
        <v>0</v>
      </c>
      <c r="AD21" s="76">
        <f t="shared" si="4"/>
        <v>0</v>
      </c>
      <c r="AE21" s="77">
        <f t="shared" si="4"/>
        <v>0</v>
      </c>
      <c r="AF21" s="147"/>
      <c r="AH21" s="66">
        <f t="shared" si="5"/>
        <v>2018</v>
      </c>
      <c r="AI21" s="78">
        <f>'6) Incurred (NY)'!D23/1000000</f>
        <v>2.3111979899999997</v>
      </c>
      <c r="AJ21" s="79">
        <f>'6) Incurred (NY)'!E23/1000000</f>
        <v>18.811636149837174</v>
      </c>
      <c r="AK21" s="79">
        <f>'6) Incurred (NY)'!F23/1000000</f>
        <v>9.51375818</v>
      </c>
      <c r="AL21" s="79">
        <f>'6) Incurred (NY)'!G23/1000000</f>
        <v>12.635272329999999</v>
      </c>
      <c r="AM21" s="80">
        <f>'6) Incurred (NY)'!I23/1000000</f>
        <v>243.31317700000005</v>
      </c>
    </row>
    <row r="22" spans="1:45">
      <c r="B22" s="193">
        <f t="shared" si="1"/>
        <v>2019</v>
      </c>
      <c r="C22" s="67">
        <f>'1) Claims Notified'!X24</f>
        <v>294.17124831004958</v>
      </c>
      <c r="D22" s="68">
        <f>'1) Claims Notified'!Y24</f>
        <v>1032.6216764308247</v>
      </c>
      <c r="E22" s="68">
        <f>'1) Claims Notified'!Z24</f>
        <v>333.46124380351512</v>
      </c>
      <c r="F22" s="68">
        <f>'1) Claims Notified'!AA24</f>
        <v>472.48738170347002</v>
      </c>
      <c r="G22" s="69">
        <f>'1) Claims Notified'!AB24</f>
        <v>2338.2584497521407</v>
      </c>
      <c r="H22" s="70"/>
      <c r="I22" s="71"/>
      <c r="J22" s="66">
        <f t="shared" si="2"/>
        <v>2019</v>
      </c>
      <c r="K22" s="72">
        <f>'9) Average Age (NY)'!D24</f>
        <v>74.524030862753833</v>
      </c>
      <c r="L22" s="73">
        <f>'9) Average Age (NY)'!E24</f>
        <v>77.503569368266739</v>
      </c>
      <c r="M22" s="73">
        <f>'9) Average Age (NY)'!F24</f>
        <v>77.007093742894369</v>
      </c>
      <c r="N22" s="73">
        <f>'9) Average Age (NY)'!G24</f>
        <v>75.855687232462742</v>
      </c>
      <c r="O22" s="74">
        <f>'9) Average Age (NY)'!H24</f>
        <v>76.257423275945712</v>
      </c>
      <c r="P22" s="147"/>
      <c r="Q22" s="147"/>
      <c r="R22" s="71"/>
      <c r="S22" s="147"/>
      <c r="T22" s="147"/>
      <c r="U22" s="147"/>
      <c r="V22" s="147"/>
      <c r="W22" s="147"/>
      <c r="X22" s="147"/>
      <c r="Y22" s="147"/>
      <c r="Z22" s="200">
        <f t="shared" si="3"/>
        <v>2019</v>
      </c>
      <c r="AA22" s="75">
        <f t="shared" ref="AA22:AE23" si="6">SUM(S48,AA48,AI48)-1</f>
        <v>0</v>
      </c>
      <c r="AB22" s="76">
        <f t="shared" si="6"/>
        <v>0</v>
      </c>
      <c r="AC22" s="76">
        <f t="shared" si="6"/>
        <v>0</v>
      </c>
      <c r="AD22" s="76">
        <f t="shared" si="6"/>
        <v>0</v>
      </c>
      <c r="AE22" s="77">
        <f t="shared" si="6"/>
        <v>0</v>
      </c>
      <c r="AF22" s="147"/>
      <c r="AH22" s="66">
        <f t="shared" si="5"/>
        <v>2019</v>
      </c>
      <c r="AI22" s="78">
        <f>'6) Incurred (NY)'!D24/1000000</f>
        <v>2.5505079799999999</v>
      </c>
      <c r="AJ22" s="79">
        <f>'6) Incurred (NY)'!E24/1000000</f>
        <v>21.331782730000004</v>
      </c>
      <c r="AK22" s="79">
        <f>'6) Incurred (NY)'!F24/1000000</f>
        <v>12.278071889999998</v>
      </c>
      <c r="AL22" s="79">
        <f>'6) Incurred (NY)'!G24/1000000</f>
        <v>10.550132430000001</v>
      </c>
      <c r="AM22" s="80">
        <f>'6) Incurred (NY)'!I24/1000000</f>
        <v>231.07303285660717</v>
      </c>
    </row>
    <row r="23" spans="1:45">
      <c r="B23" s="193">
        <f t="shared" si="1"/>
        <v>2020</v>
      </c>
      <c r="C23" s="67">
        <f>'1) Claims Notified'!X25</f>
        <v>227.45276690888764</v>
      </c>
      <c r="D23" s="68">
        <f>'1) Claims Notified'!Y25</f>
        <v>805.14253773057578</v>
      </c>
      <c r="E23" s="68">
        <f>'1) Claims Notified'!Z25</f>
        <v>212.35634432643934</v>
      </c>
      <c r="F23" s="68">
        <f>'1) Claims Notified'!AA25</f>
        <v>419.68054779206261</v>
      </c>
      <c r="G23" s="69">
        <f>'1) Claims Notified'!AB25</f>
        <v>1936.3678032420346</v>
      </c>
      <c r="H23" s="70"/>
      <c r="I23" s="71"/>
      <c r="J23" s="66">
        <f t="shared" si="2"/>
        <v>2020</v>
      </c>
      <c r="K23" s="72">
        <f>'9) Average Age (NY)'!D25</f>
        <v>73.996761480780307</v>
      </c>
      <c r="L23" s="73">
        <f>'9) Average Age (NY)'!E25</f>
        <v>78.779567645180393</v>
      </c>
      <c r="M23" s="73">
        <f>'9) Average Age (NY)'!F25</f>
        <v>78.186754443369196</v>
      </c>
      <c r="N23" s="73">
        <f>'9) Average Age (NY)'!G25</f>
        <v>75.197079571823465</v>
      </c>
      <c r="O23" s="74">
        <f>'9) Average Age (NY)'!H25</f>
        <v>76.412125992222897</v>
      </c>
      <c r="P23" s="147"/>
      <c r="Q23" s="147"/>
      <c r="R23" s="71"/>
      <c r="S23" s="147"/>
      <c r="T23" s="147"/>
      <c r="U23" s="147"/>
      <c r="V23" s="147"/>
      <c r="W23" s="147"/>
      <c r="X23" s="147"/>
      <c r="Y23" s="147"/>
      <c r="Z23" s="200">
        <f t="shared" si="3"/>
        <v>2020</v>
      </c>
      <c r="AA23" s="75">
        <f t="shared" si="6"/>
        <v>0</v>
      </c>
      <c r="AB23" s="76">
        <f t="shared" si="6"/>
        <v>0</v>
      </c>
      <c r="AC23" s="76">
        <f t="shared" si="6"/>
        <v>0</v>
      </c>
      <c r="AD23" s="76">
        <f t="shared" si="6"/>
        <v>0</v>
      </c>
      <c r="AE23" s="77">
        <f t="shared" si="6"/>
        <v>0</v>
      </c>
      <c r="AF23" s="147"/>
      <c r="AH23" s="66">
        <f t="shared" si="5"/>
        <v>2020</v>
      </c>
      <c r="AI23" s="78">
        <f>'6) Incurred (NY)'!D25/1000000</f>
        <v>2.39309985</v>
      </c>
      <c r="AJ23" s="79">
        <f>'6) Incurred (NY)'!E25/1000000</f>
        <v>18.187633795364782</v>
      </c>
      <c r="AK23" s="79">
        <f>'6) Incurred (NY)'!F25/1000000</f>
        <v>11.236571309999999</v>
      </c>
      <c r="AL23" s="79">
        <f>'6) Incurred (NY)'!G25/1000000</f>
        <v>10.54114466</v>
      </c>
      <c r="AM23" s="80">
        <f>'6) Incurred (NY)'!I25/1000000</f>
        <v>202.45957150000001</v>
      </c>
    </row>
    <row r="24" spans="1:45">
      <c r="B24" s="193">
        <f t="shared" si="1"/>
        <v>2021</v>
      </c>
      <c r="C24" s="67">
        <f>'1) Claims Notified'!X26</f>
        <v>219.6750924784217</v>
      </c>
      <c r="D24" s="68">
        <f>'1) Claims Notified'!Y26</f>
        <v>560.72318125770653</v>
      </c>
      <c r="E24" s="68">
        <f>'1) Claims Notified'!Z26</f>
        <v>202.62268803945747</v>
      </c>
      <c r="F24" s="68">
        <f>'1) Claims Notified'!AA26</f>
        <v>315.97102342786684</v>
      </c>
      <c r="G24" s="69">
        <f>'1) Claims Notified'!AB26</f>
        <v>1955.0080147965475</v>
      </c>
      <c r="H24" s="70"/>
      <c r="I24" s="71"/>
      <c r="J24" s="66">
        <f t="shared" si="2"/>
        <v>2021</v>
      </c>
      <c r="K24" s="72">
        <f>'9) Average Age (NY)'!D26</f>
        <v>74.635661559781312</v>
      </c>
      <c r="L24" s="73">
        <f>'9) Average Age (NY)'!E26</f>
        <v>79.356161631830901</v>
      </c>
      <c r="M24" s="73">
        <f>'9) Average Age (NY)'!F26</f>
        <v>78.992936084735533</v>
      </c>
      <c r="N24" s="73">
        <f>'9) Average Age (NY)'!G26</f>
        <v>75.999756062729588</v>
      </c>
      <c r="O24" s="74">
        <f>'9) Average Age (NY)'!H26</f>
        <v>77.029305331155271</v>
      </c>
      <c r="P24" s="147"/>
      <c r="Q24" s="147"/>
      <c r="R24" s="71"/>
      <c r="S24" s="147"/>
      <c r="T24" s="147"/>
      <c r="U24" s="147"/>
      <c r="V24" s="147"/>
      <c r="W24" s="147"/>
      <c r="X24" s="147"/>
      <c r="Y24" s="147"/>
      <c r="Z24" s="200">
        <f t="shared" si="3"/>
        <v>2021</v>
      </c>
      <c r="AA24" s="75"/>
      <c r="AB24" s="76"/>
      <c r="AC24" s="76"/>
      <c r="AD24" s="76"/>
      <c r="AE24" s="77"/>
      <c r="AF24" s="147"/>
      <c r="AH24" s="66">
        <f t="shared" si="5"/>
        <v>2021</v>
      </c>
      <c r="AI24" s="78">
        <f>'6) Incurred (NY)'!D26/1000000</f>
        <v>2.4305312000000003</v>
      </c>
      <c r="AJ24" s="79">
        <f>'6) Incurred (NY)'!E26/1000000</f>
        <v>14.646919819999001</v>
      </c>
      <c r="AK24" s="79">
        <f>'6) Incurred (NY)'!F26/1000000</f>
        <v>12.501551839999998</v>
      </c>
      <c r="AL24" s="79">
        <f>'6) Incurred (NY)'!G26/1000000</f>
        <v>9.8364659500000009</v>
      </c>
      <c r="AM24" s="80">
        <f>'6) Incurred (NY)'!I26/1000000</f>
        <v>223.47735249999999</v>
      </c>
    </row>
    <row r="25" spans="1:45">
      <c r="B25" s="194">
        <f t="shared" si="1"/>
        <v>2022</v>
      </c>
      <c r="C25" s="82">
        <f>'1) Claims Notified'!X30</f>
        <v>165.08172781936435</v>
      </c>
      <c r="D25" s="83">
        <f>'1) Claims Notified'!Y30</f>
        <v>527.18172614598564</v>
      </c>
      <c r="E25" s="83">
        <f>'1) Claims Notified'!Z30</f>
        <v>160.14025703097983</v>
      </c>
      <c r="F25" s="83">
        <f>'1) Claims Notified'!AA30</f>
        <v>280.93176519149034</v>
      </c>
      <c r="G25" s="84">
        <f>'1) Claims Notified'!AB30</f>
        <v>1849.4827056303618</v>
      </c>
      <c r="H25" s="70"/>
      <c r="J25" s="81" t="s">
        <v>83</v>
      </c>
      <c r="K25" s="85">
        <f>'9) Average Age (NY)'!D27</f>
        <v>76.056260343782284</v>
      </c>
      <c r="L25" s="86">
        <f>'9) Average Age (NY)'!E27</f>
        <v>78.212896371732569</v>
      </c>
      <c r="M25" s="86">
        <f>'9) Average Age (NY)'!F27</f>
        <v>78.156848848026272</v>
      </c>
      <c r="N25" s="86">
        <f>'9) Average Age (NY)'!G27</f>
        <v>77.018718228507439</v>
      </c>
      <c r="O25" s="87">
        <f>'9) Average Age (NY)'!H27</f>
        <v>77.315155241768068</v>
      </c>
      <c r="P25" s="147"/>
      <c r="Q25" s="147"/>
      <c r="R25" s="71"/>
      <c r="S25" s="201"/>
      <c r="T25" s="147"/>
      <c r="U25" s="147"/>
      <c r="V25" s="147"/>
      <c r="W25" s="147"/>
      <c r="X25" s="147"/>
      <c r="Y25" s="147"/>
      <c r="Z25" s="202">
        <f t="shared" si="3"/>
        <v>2022</v>
      </c>
      <c r="AA25" s="89">
        <f t="shared" ref="AA25:AE25" si="7">SUM(S50,AA50,AI50)-1</f>
        <v>0</v>
      </c>
      <c r="AB25" s="90">
        <f t="shared" si="7"/>
        <v>0</v>
      </c>
      <c r="AC25" s="90">
        <f t="shared" si="7"/>
        <v>0</v>
      </c>
      <c r="AD25" s="90">
        <f t="shared" si="7"/>
        <v>0</v>
      </c>
      <c r="AE25" s="91">
        <f t="shared" si="7"/>
        <v>0</v>
      </c>
      <c r="AF25" s="147"/>
      <c r="AH25" s="81" t="s">
        <v>79</v>
      </c>
      <c r="AI25" s="92">
        <f>'6) Incurred (NY)'!D30/1000000</f>
        <v>1.72651519</v>
      </c>
      <c r="AJ25" s="93">
        <f>'6) Incurred (NY)'!E30/1000000</f>
        <v>15.573219324545454</v>
      </c>
      <c r="AK25" s="93">
        <f>'6) Incurred (NY)'!F30/1000000</f>
        <v>16.893916709999999</v>
      </c>
      <c r="AL25" s="93">
        <f>'6) Incurred (NY)'!G30/1000000</f>
        <v>8.614051838181819</v>
      </c>
      <c r="AM25" s="94">
        <f>'6) Incurred (NY)'!I30/1000000</f>
        <v>225.32301220090912</v>
      </c>
    </row>
    <row r="26" spans="1:45">
      <c r="B26" s="95"/>
      <c r="C26" s="68"/>
      <c r="D26" s="68"/>
      <c r="E26" s="68"/>
      <c r="F26" s="68"/>
      <c r="G26" s="68"/>
      <c r="H26" s="68"/>
      <c r="I26" s="96"/>
      <c r="J26" s="68"/>
      <c r="K26" s="68"/>
      <c r="L26" s="68"/>
      <c r="M26" s="68"/>
      <c r="N26" s="68"/>
      <c r="O26" s="68"/>
      <c r="P26" s="68"/>
      <c r="Q26" s="68"/>
      <c r="R26" s="68"/>
      <c r="S26" s="147"/>
      <c r="T26" s="147"/>
      <c r="U26" s="147"/>
      <c r="V26" s="147"/>
      <c r="W26" s="147"/>
      <c r="X26" s="147"/>
      <c r="Y26" s="147"/>
      <c r="Z26" s="147"/>
      <c r="AA26" s="147"/>
      <c r="AB26" s="147"/>
      <c r="AC26" s="147"/>
      <c r="AD26" s="147"/>
      <c r="AE26" s="147"/>
      <c r="AF26" s="147"/>
    </row>
    <row r="27" spans="1:45">
      <c r="I27" s="96"/>
      <c r="J27" s="97" t="s">
        <v>61</v>
      </c>
      <c r="K27" s="98">
        <f>AVERAGE(K21:K25)</f>
        <v>74.492097603175708</v>
      </c>
      <c r="L27" s="98">
        <f t="shared" ref="L27:O27" si="8">AVERAGE(L21:L25)</f>
        <v>78.333065091330965</v>
      </c>
      <c r="M27" s="98">
        <f t="shared" si="8"/>
        <v>77.812283930092775</v>
      </c>
      <c r="N27" s="98">
        <f t="shared" si="8"/>
        <v>75.745536160291124</v>
      </c>
      <c r="O27" s="98">
        <f t="shared" si="8"/>
        <v>76.520582896203265</v>
      </c>
      <c r="P27" s="147"/>
      <c r="Q27" s="147"/>
    </row>
    <row r="28" spans="1:45">
      <c r="J28" s="97"/>
      <c r="K28" s="71"/>
      <c r="L28" s="71"/>
      <c r="M28" s="71"/>
      <c r="N28" s="71"/>
      <c r="O28" s="71"/>
      <c r="P28" s="147"/>
      <c r="Q28" s="147"/>
    </row>
    <row r="29" spans="1:45">
      <c r="B29" s="226" t="s">
        <v>62</v>
      </c>
      <c r="C29" s="227"/>
      <c r="D29" s="227"/>
      <c r="E29" s="227"/>
      <c r="F29" s="227"/>
      <c r="G29" s="228"/>
      <c r="J29" s="226" t="s">
        <v>63</v>
      </c>
      <c r="K29" s="227"/>
      <c r="L29" s="227"/>
      <c r="M29" s="227"/>
      <c r="N29" s="227"/>
      <c r="O29" s="228"/>
      <c r="P29" s="147"/>
      <c r="Q29" s="147"/>
      <c r="R29" s="226" t="s">
        <v>64</v>
      </c>
      <c r="S29" s="227"/>
      <c r="T29" s="227"/>
      <c r="U29" s="227"/>
      <c r="V29" s="227"/>
      <c r="W29" s="228"/>
      <c r="Z29" s="226" t="s">
        <v>65</v>
      </c>
      <c r="AA29" s="227"/>
      <c r="AB29" s="227"/>
      <c r="AC29" s="227"/>
      <c r="AD29" s="227"/>
      <c r="AE29" s="228"/>
      <c r="AH29" s="226" t="s">
        <v>66</v>
      </c>
      <c r="AI29" s="227"/>
      <c r="AJ29" s="227"/>
      <c r="AK29" s="227"/>
      <c r="AL29" s="227"/>
      <c r="AM29" s="228"/>
    </row>
    <row r="30" spans="1:45" ht="38.25">
      <c r="B30" s="63" t="s">
        <v>3</v>
      </c>
      <c r="C30" s="64" t="s">
        <v>5</v>
      </c>
      <c r="D30" s="64" t="s">
        <v>6</v>
      </c>
      <c r="E30" s="64" t="s">
        <v>7</v>
      </c>
      <c r="F30" s="64" t="s">
        <v>8</v>
      </c>
      <c r="G30" s="65" t="s">
        <v>10</v>
      </c>
      <c r="J30" s="63" t="s">
        <v>3</v>
      </c>
      <c r="K30" s="64" t="s">
        <v>5</v>
      </c>
      <c r="L30" s="64" t="s">
        <v>6</v>
      </c>
      <c r="M30" s="64" t="s">
        <v>7</v>
      </c>
      <c r="N30" s="64" t="s">
        <v>8</v>
      </c>
      <c r="O30" s="65" t="s">
        <v>10</v>
      </c>
      <c r="P30" s="147"/>
      <c r="Q30" s="147"/>
      <c r="R30" s="63" t="s">
        <v>3</v>
      </c>
      <c r="S30" s="64" t="s">
        <v>5</v>
      </c>
      <c r="T30" s="64" t="s">
        <v>6</v>
      </c>
      <c r="U30" s="64" t="s">
        <v>7</v>
      </c>
      <c r="V30" s="64" t="s">
        <v>8</v>
      </c>
      <c r="W30" s="65" t="s">
        <v>10</v>
      </c>
      <c r="X30" s="99" t="s">
        <v>67</v>
      </c>
      <c r="Z30" s="63" t="s">
        <v>3</v>
      </c>
      <c r="AA30" s="64" t="s">
        <v>5</v>
      </c>
      <c r="AB30" s="64" t="s">
        <v>6</v>
      </c>
      <c r="AC30" s="64" t="s">
        <v>7</v>
      </c>
      <c r="AD30" s="64" t="s">
        <v>8</v>
      </c>
      <c r="AE30" s="65" t="s">
        <v>10</v>
      </c>
      <c r="AF30" s="99" t="s">
        <v>67</v>
      </c>
      <c r="AH30" s="63" t="s">
        <v>3</v>
      </c>
      <c r="AI30" s="64" t="s">
        <v>5</v>
      </c>
      <c r="AJ30" s="64" t="s">
        <v>6</v>
      </c>
      <c r="AK30" s="64" t="s">
        <v>7</v>
      </c>
      <c r="AL30" s="64" t="s">
        <v>8</v>
      </c>
      <c r="AM30" s="65" t="s">
        <v>10</v>
      </c>
      <c r="AN30" s="99" t="s">
        <v>67</v>
      </c>
    </row>
    <row r="31" spans="1:45" s="145" customFormat="1">
      <c r="A31" s="147"/>
      <c r="B31" s="148">
        <f>$B$5</f>
        <v>2002</v>
      </c>
      <c r="C31" s="67">
        <f>IFERROR('6) Incurred (NY)'!D7/'1) Claims Notified'!D7,"")</f>
        <v>9536.5972222222226</v>
      </c>
      <c r="D31" s="68">
        <f>IFERROR('6) Incurred (NY)'!E7/'1) Claims Notified'!E7,"")</f>
        <v>16604.115030303026</v>
      </c>
      <c r="E31" s="68">
        <f>IFERROR('6) Incurred (NY)'!F7/'1) Claims Notified'!F7,"")</f>
        <v>25619.801499199311</v>
      </c>
      <c r="F31" s="68">
        <f>IFERROR('6) Incurred (NY)'!G7/'1) Claims Notified'!G7,"")</f>
        <v>17098.641783439489</v>
      </c>
      <c r="G31" s="69">
        <f>IFERROR('6) Incurred (NY)'!I7/'1) Claims Notified'!I7,"")</f>
        <v>58131.294857142857</v>
      </c>
      <c r="H31" s="70"/>
      <c r="I31" s="71"/>
      <c r="J31" s="148">
        <f>$B$5</f>
        <v>2002</v>
      </c>
      <c r="K31" s="67">
        <f>IFERROR('6) Incurred (NY)'!D7/('1) Claims Notified'!D7-'2) Nil Settled (NY)'!D7),"")</f>
        <v>11443.916666666666</v>
      </c>
      <c r="L31" s="68">
        <f>IFERROR('6) Incurred (NY)'!E7/('1) Claims Notified'!E7-'2) Nil Settled (NY)'!E7),"")</f>
        <v>27058.55782716049</v>
      </c>
      <c r="M31" s="68">
        <f>IFERROR('6) Incurred (NY)'!F7/('1) Claims Notified'!F7-'2) Nil Settled (NY)'!F7),"")</f>
        <v>30446.720622236862</v>
      </c>
      <c r="N31" s="68">
        <f>IFERROR('6) Incurred (NY)'!G7/('1) Claims Notified'!G7-'2) Nil Settled (NY)'!G7),"")</f>
        <v>20033.483283582089</v>
      </c>
      <c r="O31" s="69">
        <f>IFERROR('6) Incurred (NY)'!I7/('1) Claims Notified'!I7-'2) Nil Settled (NY)'!I7),"")</f>
        <v>79180.528527918781</v>
      </c>
      <c r="P31" s="147"/>
      <c r="Q31" s="147"/>
      <c r="R31" s="148">
        <f>$B$5</f>
        <v>2002</v>
      </c>
      <c r="S31" s="100">
        <f>IFERROR('2) Nil Settled (NY)'!D7/'1) Claims Notified'!D7,"")</f>
        <v>0.16666666666666666</v>
      </c>
      <c r="T31" s="101">
        <f>IFERROR('2) Nil Settled (NY)'!E7/'1) Claims Notified'!E7,"")</f>
        <v>0.38636363636363635</v>
      </c>
      <c r="U31" s="101">
        <f>IFERROR('2) Nil Settled (NY)'!F7/'1) Claims Notified'!F7,"")</f>
        <v>0.15853658536585366</v>
      </c>
      <c r="V31" s="101">
        <f>IFERROR('2) Nil Settled (NY)'!G7/'1) Claims Notified'!G7,"")</f>
        <v>0.1464968152866242</v>
      </c>
      <c r="W31" s="102">
        <f>IFERROR('2) Nil Settled (NY)'!I7/'1) Claims Notified'!I7,"")</f>
        <v>0.26583850931677017</v>
      </c>
      <c r="X31" s="151">
        <f>IFERROR(('2) Nil Settled (NY)'!G7+'2) Nil Settled (NY)'!E7)/('1) Claims Notified'!G7+'1) Claims Notified'!E7),"")</f>
        <v>0.36086662153012866</v>
      </c>
      <c r="Y31" s="147"/>
      <c r="Z31" s="148">
        <f>$B$5</f>
        <v>2002</v>
      </c>
      <c r="AA31" s="153">
        <f>1-IFERROR(SUM('2) Nil Settled (NY)'!D7,'4) Settled At Cost (NY)'!D7)/'1) Claims Notified'!D7,"")</f>
        <v>0</v>
      </c>
      <c r="AB31" s="154">
        <f>1-IFERROR(SUM('2) Nil Settled (NY)'!E7,'4) Settled At Cost (NY)'!E7)/'1) Claims Notified'!E7,"")</f>
        <v>0</v>
      </c>
      <c r="AC31" s="154">
        <f>1-IFERROR(SUM('2) Nil Settled (NY)'!F7,'4) Settled At Cost (NY)'!F7)/'1) Claims Notified'!F7,"")</f>
        <v>0</v>
      </c>
      <c r="AD31" s="154">
        <f>1-IFERROR(SUM('2) Nil Settled (NY)'!G7,'4) Settled At Cost (NY)'!G7)/'1) Claims Notified'!G7,"")</f>
        <v>0</v>
      </c>
      <c r="AE31" s="155">
        <f>1-IFERROR(SUM('2) Nil Settled (NY)'!I7,'4) Settled At Cost (NY)'!I7)/'1) Claims Notified'!I7,"")</f>
        <v>0</v>
      </c>
      <c r="AF31" s="151">
        <f>1-IFERROR(SUM('2) Nil Settled (NY)'!G7,'4) Settled At Cost (NY)'!G7,'2) Nil Settled (NY)'!E7,'4) Settled At Cost (NY)'!E7)/('1) Claims Notified'!G7+'1) Claims Notified'!E7),"")</f>
        <v>0</v>
      </c>
      <c r="AG31" s="147"/>
      <c r="AH31" s="148">
        <f>$B$5</f>
        <v>2002</v>
      </c>
      <c r="AI31" s="100">
        <f>IFERROR('4) Settled At Cost (NY)'!D7/'1) Claims Notified'!D7,"")</f>
        <v>0.83333333333333337</v>
      </c>
      <c r="AJ31" s="101">
        <f>IFERROR('4) Settled At Cost (NY)'!E7/'1) Claims Notified'!E7,"")</f>
        <v>0.61363636363636365</v>
      </c>
      <c r="AK31" s="101">
        <f>IFERROR('4) Settled At Cost (NY)'!F7/'1) Claims Notified'!F7,"")</f>
        <v>0.84146341463414631</v>
      </c>
      <c r="AL31" s="101">
        <f>IFERROR('4) Settled At Cost (NY)'!G7/'1) Claims Notified'!G7,"")</f>
        <v>0.85350318471337583</v>
      </c>
      <c r="AM31" s="102">
        <f>IFERROR('4) Settled At Cost (NY)'!I7/'1) Claims Notified'!I7,"")</f>
        <v>0.73416149068322978</v>
      </c>
      <c r="AN31" s="71">
        <f>IFERROR(('4) Settled At Cost (NY)'!G7+'4) Settled At Cost (NY)'!E7)/('1) Claims Notified'!G7+'1) Claims Notified'!E7),"")</f>
        <v>0.63913337846987139</v>
      </c>
      <c r="AO31" s="146"/>
      <c r="AP31" s="146"/>
      <c r="AQ31" s="146"/>
      <c r="AR31" s="146"/>
      <c r="AS31" s="146"/>
    </row>
    <row r="32" spans="1:45" s="145" customFormat="1">
      <c r="A32" s="147"/>
      <c r="B32" s="148">
        <f t="shared" ref="B32:B48" si="9">B31+1</f>
        <v>2003</v>
      </c>
      <c r="C32" s="67">
        <f>IFERROR('6) Incurred (NY)'!D8/'1) Claims Notified'!D8,"")</f>
        <v>8727.5658333333322</v>
      </c>
      <c r="D32" s="68">
        <f>IFERROR('6) Incurred (NY)'!E8/'1) Claims Notified'!E8,"")</f>
        <v>11702.635081024569</v>
      </c>
      <c r="E32" s="68">
        <f>IFERROR('6) Incurred (NY)'!F8/'1) Claims Notified'!F8,"")</f>
        <v>26958.888512396697</v>
      </c>
      <c r="F32" s="68">
        <f>IFERROR('6) Incurred (NY)'!G8/'1) Claims Notified'!G8,"")</f>
        <v>14629.074870129865</v>
      </c>
      <c r="G32" s="69">
        <f>IFERROR('6) Incurred (NY)'!I8/'1) Claims Notified'!I8,"")</f>
        <v>59112.348718849549</v>
      </c>
      <c r="H32" s="70"/>
      <c r="I32" s="71"/>
      <c r="J32" s="148">
        <f t="shared" ref="J32:J48" si="10">J31+1</f>
        <v>2003</v>
      </c>
      <c r="K32" s="67">
        <f>IFERROR('6) Incurred (NY)'!D8/('1) Claims Notified'!D8-'2) Nil Settled (NY)'!D8),"")</f>
        <v>10473.078999999998</v>
      </c>
      <c r="L32" s="68">
        <f>IFERROR('6) Incurred (NY)'!E8/('1) Claims Notified'!E8-'2) Nil Settled (NY)'!E8),"")</f>
        <v>20501.044789377291</v>
      </c>
      <c r="M32" s="68">
        <f>IFERROR('6) Incurred (NY)'!F8/('1) Claims Notified'!F8-'2) Nil Settled (NY)'!F8),"")</f>
        <v>41820.839871794873</v>
      </c>
      <c r="N32" s="68">
        <f>IFERROR('6) Incurred (NY)'!G8/('1) Claims Notified'!G8-'2) Nil Settled (NY)'!G8),"")</f>
        <v>18466.209262295077</v>
      </c>
      <c r="O32" s="69">
        <f>IFERROR('6) Incurred (NY)'!I8/('1) Claims Notified'!I8-'2) Nil Settled (NY)'!I8),"")</f>
        <v>77782.80640163373</v>
      </c>
      <c r="P32" s="147"/>
      <c r="Q32" s="147"/>
      <c r="R32" s="148">
        <f t="shared" ref="R32:R51" si="11">R31+1</f>
        <v>2003</v>
      </c>
      <c r="S32" s="100">
        <f>IFERROR('2) Nil Settled (NY)'!D8/'1) Claims Notified'!D8,"")</f>
        <v>0.16666666666666666</v>
      </c>
      <c r="T32" s="101">
        <f>IFERROR('2) Nil Settled (NY)'!E8/'1) Claims Notified'!E8,"")</f>
        <v>0.42916884474647149</v>
      </c>
      <c r="U32" s="101">
        <f>IFERROR('2) Nil Settled (NY)'!F8/'1) Claims Notified'!F8,"")</f>
        <v>0.35537190082644626</v>
      </c>
      <c r="V32" s="101">
        <f>IFERROR('2) Nil Settled (NY)'!G8/'1) Claims Notified'!G8,"")</f>
        <v>0.20779220779220781</v>
      </c>
      <c r="W32" s="102">
        <f>IFERROR('2) Nil Settled (NY)'!I8/'1) Claims Notified'!I8,"")</f>
        <v>0.24003322259136212</v>
      </c>
      <c r="X32" s="151">
        <f>IFERROR(('2) Nil Settled (NY)'!G8+'2) Nil Settled (NY)'!E8)/('1) Claims Notified'!G8+'1) Claims Notified'!E8),"")</f>
        <v>0.39846915803692029</v>
      </c>
      <c r="Y32" s="147"/>
      <c r="Z32" s="148">
        <f t="shared" ref="Z32:Z51" si="12">Z31+1</f>
        <v>2003</v>
      </c>
      <c r="AA32" s="153">
        <f>1-IFERROR(SUM('2) Nil Settled (NY)'!D8,'4) Settled At Cost (NY)'!D8)/'1) Claims Notified'!D8,"")</f>
        <v>0</v>
      </c>
      <c r="AB32" s="154">
        <f>1-IFERROR(SUM('2) Nil Settled (NY)'!E8,'4) Settled At Cost (NY)'!E8)/'1) Claims Notified'!E8,"")</f>
        <v>1.045478306325176E-3</v>
      </c>
      <c r="AC32" s="154">
        <f>1-IFERROR(SUM('2) Nil Settled (NY)'!F8,'4) Settled At Cost (NY)'!F8)/'1) Claims Notified'!F8,"")</f>
        <v>0</v>
      </c>
      <c r="AD32" s="154">
        <f>1-IFERROR(SUM('2) Nil Settled (NY)'!G8,'4) Settled At Cost (NY)'!G8)/'1) Claims Notified'!G8,"")</f>
        <v>0</v>
      </c>
      <c r="AE32" s="155">
        <f>1-IFERROR(SUM('2) Nil Settled (NY)'!I8,'4) Settled At Cost (NY)'!I8)/'1) Claims Notified'!I8,"")</f>
        <v>8.3056478405318934E-4</v>
      </c>
      <c r="AF32" s="151">
        <f>1-IFERROR(SUM('2) Nil Settled (NY)'!G8,'4) Settled At Cost (NY)'!G8,'2) Nil Settled (NY)'!E8,'4) Settled At Cost (NY)'!E8)/('1) Claims Notified'!G8+'1) Claims Notified'!E8),"")</f>
        <v>9.0049527239977056E-4</v>
      </c>
      <c r="AG32" s="147"/>
      <c r="AH32" s="148">
        <f t="shared" ref="AH32:AH51" si="13">AH31+1</f>
        <v>2003</v>
      </c>
      <c r="AI32" s="100">
        <f>IFERROR('4) Settled At Cost (NY)'!D8/'1) Claims Notified'!D8,"")</f>
        <v>0.83333333333333337</v>
      </c>
      <c r="AJ32" s="101">
        <f>IFERROR('4) Settled At Cost (NY)'!E8/'1) Claims Notified'!E8,"")</f>
        <v>0.56978567694720339</v>
      </c>
      <c r="AK32" s="101">
        <f>IFERROR('4) Settled At Cost (NY)'!F8/'1) Claims Notified'!F8,"")</f>
        <v>0.64462809917355368</v>
      </c>
      <c r="AL32" s="101">
        <f>IFERROR('4) Settled At Cost (NY)'!G8/'1) Claims Notified'!G8,"")</f>
        <v>0.79220779220779225</v>
      </c>
      <c r="AM32" s="102">
        <f>IFERROR('4) Settled At Cost (NY)'!I8/'1) Claims Notified'!I8,"")</f>
        <v>0.75913621262458475</v>
      </c>
      <c r="AN32" s="71">
        <f>IFERROR(('4) Settled At Cost (NY)'!G8+'4) Settled At Cost (NY)'!E8)/('1) Claims Notified'!G8+'1) Claims Notified'!E8),"")</f>
        <v>0.60063034669067983</v>
      </c>
      <c r="AO32" s="146"/>
      <c r="AP32" s="146"/>
      <c r="AQ32" s="146"/>
      <c r="AR32" s="146"/>
      <c r="AS32" s="146"/>
    </row>
    <row r="33" spans="1:45" s="145" customFormat="1">
      <c r="A33" s="147"/>
      <c r="B33" s="148">
        <f t="shared" si="9"/>
        <v>2004</v>
      </c>
      <c r="C33" s="67">
        <f>IFERROR('6) Incurred (NY)'!D9/'1) Claims Notified'!D9,"")</f>
        <v>5421.751874999999</v>
      </c>
      <c r="D33" s="68">
        <f>IFERROR('6) Incurred (NY)'!E9/'1) Claims Notified'!E9,"")</f>
        <v>13269.443607345862</v>
      </c>
      <c r="E33" s="68">
        <f>IFERROR('6) Incurred (NY)'!F9/'1) Claims Notified'!F9,"")</f>
        <v>34679.804511278206</v>
      </c>
      <c r="F33" s="68">
        <f>IFERROR('6) Incurred (NY)'!G9/'1) Claims Notified'!G9,"")</f>
        <v>15907.285068119889</v>
      </c>
      <c r="G33" s="69">
        <f>IFERROR('6) Incurred (NY)'!I9/'1) Claims Notified'!I9,"")</f>
        <v>56039.94751677852</v>
      </c>
      <c r="H33" s="70"/>
      <c r="I33" s="71"/>
      <c r="J33" s="148">
        <f t="shared" si="10"/>
        <v>2004</v>
      </c>
      <c r="K33" s="67">
        <f>IFERROR('6) Incurred (NY)'!D9/('1) Claims Notified'!D9-'2) Nil Settled (NY)'!D9),"")</f>
        <v>8261.7171428571419</v>
      </c>
      <c r="L33" s="68">
        <f>IFERROR('6) Incurred (NY)'!E9/('1) Claims Notified'!E9-'2) Nil Settled (NY)'!E9),"")</f>
        <v>22924.641874169502</v>
      </c>
      <c r="M33" s="68">
        <f>IFERROR('6) Incurred (NY)'!F9/('1) Claims Notified'!F9-'2) Nil Settled (NY)'!F9),"")</f>
        <v>46124.140000000007</v>
      </c>
      <c r="N33" s="68">
        <f>IFERROR('6) Incurred (NY)'!G9/('1) Claims Notified'!G9-'2) Nil Settled (NY)'!G9),"")</f>
        <v>20849.905785714283</v>
      </c>
      <c r="O33" s="69">
        <f>IFERROR('6) Incurred (NY)'!I9/('1) Claims Notified'!I9-'2) Nil Settled (NY)'!I9),"")</f>
        <v>74971.512278338938</v>
      </c>
      <c r="P33" s="147"/>
      <c r="Q33" s="147"/>
      <c r="R33" s="148">
        <f t="shared" si="11"/>
        <v>2004</v>
      </c>
      <c r="S33" s="100">
        <f>IFERROR('2) Nil Settled (NY)'!D9/'1) Claims Notified'!D9,"")</f>
        <v>0.34375</v>
      </c>
      <c r="T33" s="101">
        <f>IFERROR('2) Nil Settled (NY)'!E9/'1) Claims Notified'!E9,"")</f>
        <v>0.42117117117117114</v>
      </c>
      <c r="U33" s="101">
        <f>IFERROR('2) Nil Settled (NY)'!F9/'1) Claims Notified'!F9,"")</f>
        <v>0.24812030075187969</v>
      </c>
      <c r="V33" s="101">
        <f>IFERROR('2) Nil Settled (NY)'!G9/'1) Claims Notified'!G9,"")</f>
        <v>0.23705722070844687</v>
      </c>
      <c r="W33" s="102">
        <f>IFERROR('2) Nil Settled (NY)'!I9/'1) Claims Notified'!I9,"")</f>
        <v>0.25251677852348992</v>
      </c>
      <c r="X33" s="151">
        <f>IFERROR(('2) Nil Settled (NY)'!G9+'2) Nil Settled (NY)'!E9)/('1) Claims Notified'!G9+'1) Claims Notified'!E9),"")</f>
        <v>0.38964069062062529</v>
      </c>
      <c r="Y33" s="147"/>
      <c r="Z33" s="148">
        <f t="shared" si="12"/>
        <v>2004</v>
      </c>
      <c r="AA33" s="153">
        <f>1-IFERROR(SUM('2) Nil Settled (NY)'!D9,'4) Settled At Cost (NY)'!D9)/'1) Claims Notified'!D9,"")</f>
        <v>0</v>
      </c>
      <c r="AB33" s="154">
        <f>1-IFERROR(SUM('2) Nil Settled (NY)'!E9,'4) Settled At Cost (NY)'!E9)/'1) Claims Notified'!E9,"")</f>
        <v>6.1936936936937137E-3</v>
      </c>
      <c r="AC33" s="154">
        <f>1-IFERROR(SUM('2) Nil Settled (NY)'!F9,'4) Settled At Cost (NY)'!F9)/'1) Claims Notified'!F9,"")</f>
        <v>7.5187969924812581E-3</v>
      </c>
      <c r="AD33" s="154">
        <f>1-IFERROR(SUM('2) Nil Settled (NY)'!G9,'4) Settled At Cost (NY)'!G9)/'1) Claims Notified'!G9,"")</f>
        <v>0</v>
      </c>
      <c r="AE33" s="155">
        <f>1-IFERROR(SUM('2) Nil Settled (NY)'!I9,'4) Settled At Cost (NY)'!I9)/'1) Claims Notified'!I9,"")</f>
        <v>-3.3557046979866278E-3</v>
      </c>
      <c r="AF33" s="151">
        <f>1-IFERROR(SUM('2) Nil Settled (NY)'!G9,'4) Settled At Cost (NY)'!G9,'2) Nil Settled (NY)'!E9,'4) Settled At Cost (NY)'!E9)/('1) Claims Notified'!G9+'1) Claims Notified'!E9),"")</f>
        <v>5.1329911339244028E-3</v>
      </c>
      <c r="AG33" s="147"/>
      <c r="AH33" s="148">
        <f t="shared" si="13"/>
        <v>2004</v>
      </c>
      <c r="AI33" s="100">
        <f>IFERROR('4) Settled At Cost (NY)'!D9/'1) Claims Notified'!D9,"")</f>
        <v>0.65625</v>
      </c>
      <c r="AJ33" s="101">
        <f>IFERROR('4) Settled At Cost (NY)'!E9/'1) Claims Notified'!E9,"")</f>
        <v>0.57263513513513509</v>
      </c>
      <c r="AK33" s="101">
        <f>IFERROR('4) Settled At Cost (NY)'!F9/'1) Claims Notified'!F9,"")</f>
        <v>0.74436090225563911</v>
      </c>
      <c r="AL33" s="101">
        <f>IFERROR('4) Settled At Cost (NY)'!G9/'1) Claims Notified'!G9,"")</f>
        <v>0.76294277929155319</v>
      </c>
      <c r="AM33" s="102">
        <f>IFERROR('4) Settled At Cost (NY)'!I9/'1) Claims Notified'!I9,"")</f>
        <v>0.75083892617449666</v>
      </c>
      <c r="AN33" s="71">
        <f>IFERROR(('4) Settled At Cost (NY)'!G9+'4) Settled At Cost (NY)'!E9)/('1) Claims Notified'!G9+'1) Claims Notified'!E9),"")</f>
        <v>0.60522631824545026</v>
      </c>
      <c r="AO33" s="146"/>
      <c r="AP33" s="146"/>
      <c r="AQ33" s="146"/>
      <c r="AR33" s="146"/>
      <c r="AS33" s="146"/>
    </row>
    <row r="34" spans="1:45" s="145" customFormat="1">
      <c r="A34" s="147"/>
      <c r="B34" s="148">
        <f t="shared" si="9"/>
        <v>2005</v>
      </c>
      <c r="C34" s="67">
        <f>IFERROR('6) Incurred (NY)'!D10/'1) Claims Notified'!D10,"")</f>
        <v>4920.5881395348842</v>
      </c>
      <c r="D34" s="68">
        <f>IFERROR('6) Incurred (NY)'!E10/'1) Claims Notified'!E10,"")</f>
        <v>12649.988036688144</v>
      </c>
      <c r="E34" s="68">
        <f>IFERROR('6) Incurred (NY)'!F10/'1) Claims Notified'!F10,"")</f>
        <v>26013.983065693428</v>
      </c>
      <c r="F34" s="68">
        <f>IFERROR('6) Incurred (NY)'!G10/'1) Claims Notified'!G10,"")</f>
        <v>11452.198809523807</v>
      </c>
      <c r="G34" s="69">
        <f>IFERROR('6) Incurred (NY)'!I10/'1) Claims Notified'!I10,"")</f>
        <v>64343.526617519514</v>
      </c>
      <c r="H34" s="70"/>
      <c r="I34" s="71"/>
      <c r="J34" s="148">
        <f t="shared" si="10"/>
        <v>2005</v>
      </c>
      <c r="K34" s="67">
        <f>IFERROR('6) Incurred (NY)'!D10/('1) Claims Notified'!D10-'2) Nil Settled (NY)'!D10),"")</f>
        <v>6223.0967647058833</v>
      </c>
      <c r="L34" s="68">
        <f>IFERROR('6) Incurred (NY)'!E10/('1) Claims Notified'!E10-'2) Nil Settled (NY)'!E10),"")</f>
        <v>23868.125229186142</v>
      </c>
      <c r="M34" s="68">
        <f>IFERROR('6) Incurred (NY)'!F10/('1) Claims Notified'!F10-'2) Nil Settled (NY)'!F10),"")</f>
        <v>37124.121666666666</v>
      </c>
      <c r="N34" s="68">
        <f>IFERROR('6) Incurred (NY)'!G10/('1) Claims Notified'!G10-'2) Nil Settled (NY)'!G10),"")</f>
        <v>18230.030758017489</v>
      </c>
      <c r="O34" s="69">
        <f>IFERROR('6) Incurred (NY)'!I10/('1) Claims Notified'!I10-'2) Nil Settled (NY)'!I10),"")</f>
        <v>85568.726862745098</v>
      </c>
      <c r="P34" s="147"/>
      <c r="Q34" s="147"/>
      <c r="R34" s="148">
        <f t="shared" si="11"/>
        <v>2005</v>
      </c>
      <c r="S34" s="100">
        <f>IFERROR('2) Nil Settled (NY)'!D10/'1) Claims Notified'!D10,"")</f>
        <v>0.20930232558139536</v>
      </c>
      <c r="T34" s="101">
        <f>IFERROR('2) Nil Settled (NY)'!E10/'1) Claims Notified'!E10,"")</f>
        <v>0.47000495785820523</v>
      </c>
      <c r="U34" s="101">
        <f>IFERROR('2) Nil Settled (NY)'!F10/'1) Claims Notified'!F10,"")</f>
        <v>0.29927007299270075</v>
      </c>
      <c r="V34" s="101">
        <f>IFERROR('2) Nil Settled (NY)'!G10/'1) Claims Notified'!G10,"")</f>
        <v>0.37179487179487181</v>
      </c>
      <c r="W34" s="102">
        <f>IFERROR('2) Nil Settled (NY)'!I10/'1) Claims Notified'!I10,"")</f>
        <v>0.24804856895056374</v>
      </c>
      <c r="X34" s="151">
        <f>IFERROR(('2) Nil Settled (NY)'!G10+'2) Nil Settled (NY)'!E10)/('1) Claims Notified'!G10+'1) Claims Notified'!E10),"")</f>
        <v>0.44908310573546623</v>
      </c>
      <c r="Y34" s="147"/>
      <c r="Z34" s="148">
        <f t="shared" si="12"/>
        <v>2005</v>
      </c>
      <c r="AA34" s="153">
        <f>1-IFERROR(SUM('2) Nil Settled (NY)'!D10,'4) Settled At Cost (NY)'!D10)/'1) Claims Notified'!D10,"")</f>
        <v>0</v>
      </c>
      <c r="AB34" s="154">
        <f>1-IFERROR(SUM('2) Nil Settled (NY)'!E10,'4) Settled At Cost (NY)'!E10)/'1) Claims Notified'!E10,"")</f>
        <v>2.2806147744174554E-2</v>
      </c>
      <c r="AC34" s="154">
        <f>1-IFERROR(SUM('2) Nil Settled (NY)'!F10,'4) Settled At Cost (NY)'!F10)/'1) Claims Notified'!F10,"")</f>
        <v>0</v>
      </c>
      <c r="AD34" s="154">
        <f>1-IFERROR(SUM('2) Nil Settled (NY)'!G10,'4) Settled At Cost (NY)'!G10)/'1) Claims Notified'!G10,"")</f>
        <v>5.494505494505475E-3</v>
      </c>
      <c r="AE34" s="155">
        <f>1-IFERROR(SUM('2) Nil Settled (NY)'!I10,'4) Settled At Cost (NY)'!I10)/'1) Claims Notified'!I10,"")</f>
        <v>-2.6019080659149818E-3</v>
      </c>
      <c r="AF34" s="151">
        <f>1-IFERROR(SUM('2) Nil Settled (NY)'!G10,'4) Settled At Cost (NY)'!G10,'2) Nil Settled (NY)'!E10,'4) Settled At Cost (NY)'!E10)/('1) Claims Notified'!G10+'1) Claims Notified'!E10),"")</f>
        <v>1.9118220834959065E-2</v>
      </c>
      <c r="AG34" s="147"/>
      <c r="AH34" s="148">
        <f t="shared" si="13"/>
        <v>2005</v>
      </c>
      <c r="AI34" s="100">
        <f>IFERROR('4) Settled At Cost (NY)'!D10/'1) Claims Notified'!D10,"")</f>
        <v>0.79069767441860461</v>
      </c>
      <c r="AJ34" s="101">
        <f>IFERROR('4) Settled At Cost (NY)'!E10/'1) Claims Notified'!E10,"")</f>
        <v>0.50718889439762027</v>
      </c>
      <c r="AK34" s="101">
        <f>IFERROR('4) Settled At Cost (NY)'!F10/'1) Claims Notified'!F10,"")</f>
        <v>0.7007299270072993</v>
      </c>
      <c r="AL34" s="101">
        <f>IFERROR('4) Settled At Cost (NY)'!G10/'1) Claims Notified'!G10,"")</f>
        <v>0.62271062271062272</v>
      </c>
      <c r="AM34" s="102">
        <f>IFERROR('4) Settled At Cost (NY)'!I10/'1) Claims Notified'!I10,"")</f>
        <v>0.75455333911535127</v>
      </c>
      <c r="AN34" s="71">
        <f>IFERROR(('4) Settled At Cost (NY)'!G10+'4) Settled At Cost (NY)'!E10)/('1) Claims Notified'!G10+'1) Claims Notified'!E10),"")</f>
        <v>0.53179867342957476</v>
      </c>
      <c r="AO34" s="146"/>
      <c r="AP34" s="146"/>
      <c r="AQ34" s="146"/>
      <c r="AR34" s="146"/>
      <c r="AS34" s="146"/>
    </row>
    <row r="35" spans="1:45" s="145" customFormat="1">
      <c r="A35" s="147"/>
      <c r="B35" s="148">
        <f t="shared" si="9"/>
        <v>2006</v>
      </c>
      <c r="C35" s="67">
        <f>IFERROR('6) Incurred (NY)'!D11/'1) Claims Notified'!D11,"")</f>
        <v>3937.0962068965523</v>
      </c>
      <c r="D35" s="68">
        <f>IFERROR('6) Incurred (NY)'!E11/'1) Claims Notified'!E11,"")</f>
        <v>16151.84457288414</v>
      </c>
      <c r="E35" s="68">
        <f>IFERROR('6) Incurred (NY)'!F11/'1) Claims Notified'!F11,"")</f>
        <v>23812.951093749998</v>
      </c>
      <c r="F35" s="68">
        <f>IFERROR('6) Incurred (NY)'!G11/'1) Claims Notified'!G11,"")</f>
        <v>13122.85914285714</v>
      </c>
      <c r="G35" s="69">
        <f>IFERROR('6) Incurred (NY)'!I11/'1) Claims Notified'!I11,"")</f>
        <v>63466.2443693717</v>
      </c>
      <c r="H35" s="70"/>
      <c r="I35" s="71"/>
      <c r="J35" s="148">
        <f t="shared" si="10"/>
        <v>2006</v>
      </c>
      <c r="K35" s="67">
        <f>IFERROR('6) Incurred (NY)'!D11/('1) Claims Notified'!D11-'2) Nil Settled (NY)'!D11),"")</f>
        <v>7135.9868750000014</v>
      </c>
      <c r="L35" s="68">
        <f>IFERROR('6) Incurred (NY)'!E11/('1) Claims Notified'!E11-'2) Nil Settled (NY)'!E11),"")</f>
        <v>30601.309640657098</v>
      </c>
      <c r="M35" s="68">
        <f>IFERROR('6) Incurred (NY)'!F11/('1) Claims Notified'!F11-'2) Nil Settled (NY)'!F11),"")</f>
        <v>37171.435853658535</v>
      </c>
      <c r="N35" s="68">
        <f>IFERROR('6) Incurred (NY)'!G11/('1) Claims Notified'!G11-'2) Nil Settled (NY)'!G11),"")</f>
        <v>22812.917384105956</v>
      </c>
      <c r="O35" s="69">
        <f>IFERROR('6) Incurred (NY)'!I11/('1) Claims Notified'!I11-'2) Nil Settled (NY)'!I11),"")</f>
        <v>84245.650851392362</v>
      </c>
      <c r="P35" s="147"/>
      <c r="Q35" s="147"/>
      <c r="R35" s="148">
        <f t="shared" si="11"/>
        <v>2006</v>
      </c>
      <c r="S35" s="100">
        <f>IFERROR('2) Nil Settled (NY)'!D11/'1) Claims Notified'!D11,"")</f>
        <v>0.44827586206896552</v>
      </c>
      <c r="T35" s="101">
        <f>IFERROR('2) Nil Settled (NY)'!E11/'1) Claims Notified'!E11,"")</f>
        <v>0.47218453188602444</v>
      </c>
      <c r="U35" s="101">
        <f>IFERROR('2) Nil Settled (NY)'!F11/'1) Claims Notified'!F11,"")</f>
        <v>0.359375</v>
      </c>
      <c r="V35" s="101">
        <f>IFERROR('2) Nil Settled (NY)'!G11/'1) Claims Notified'!G11,"")</f>
        <v>0.42476190476190478</v>
      </c>
      <c r="W35" s="102">
        <f>IFERROR('2) Nil Settled (NY)'!I11/'1) Claims Notified'!I11,"")</f>
        <v>0.24665257223396758</v>
      </c>
      <c r="X35" s="151">
        <f>IFERROR(('2) Nil Settled (NY)'!G11+'2) Nil Settled (NY)'!E11)/('1) Claims Notified'!G11+'1) Claims Notified'!E11),"")</f>
        <v>0.45972986493246626</v>
      </c>
      <c r="Y35" s="147"/>
      <c r="Z35" s="148">
        <f t="shared" si="12"/>
        <v>2006</v>
      </c>
      <c r="AA35" s="153">
        <f>1-IFERROR(SUM('2) Nil Settled (NY)'!D11,'4) Settled At Cost (NY)'!D11)/'1) Claims Notified'!D11,"")</f>
        <v>0</v>
      </c>
      <c r="AB35" s="154">
        <f>1-IFERROR(SUM('2) Nil Settled (NY)'!E11,'4) Settled At Cost (NY)'!E11)/'1) Claims Notified'!E11,"")</f>
        <v>9.4979647218452756E-3</v>
      </c>
      <c r="AC35" s="154">
        <f>1-IFERROR(SUM('2) Nil Settled (NY)'!F11,'4) Settled At Cost (NY)'!F11)/'1) Claims Notified'!F11,"")</f>
        <v>0</v>
      </c>
      <c r="AD35" s="154">
        <f>1-IFERROR(SUM('2) Nil Settled (NY)'!G11,'4) Settled At Cost (NY)'!G11)/'1) Claims Notified'!G11,"")</f>
        <v>0</v>
      </c>
      <c r="AE35" s="155">
        <f>1-IFERROR(SUM('2) Nil Settled (NY)'!I11,'4) Settled At Cost (NY)'!I11)/'1) Claims Notified'!I11,"")</f>
        <v>-4.2283298097252064E-3</v>
      </c>
      <c r="AF35" s="151">
        <f>1-IFERROR(SUM('2) Nil Settled (NY)'!G11,'4) Settled At Cost (NY)'!G11,'2) Nil Settled (NY)'!E11,'4) Settled At Cost (NY)'!E11)/('1) Claims Notified'!G11+'1) Claims Notified'!E11),"")</f>
        <v>7.003501750875385E-3</v>
      </c>
      <c r="AG35" s="147"/>
      <c r="AH35" s="148">
        <f t="shared" si="13"/>
        <v>2006</v>
      </c>
      <c r="AI35" s="100">
        <f>IFERROR('4) Settled At Cost (NY)'!D11/'1) Claims Notified'!D11,"")</f>
        <v>0.55172413793103448</v>
      </c>
      <c r="AJ35" s="101">
        <f>IFERROR('4) Settled At Cost (NY)'!E11/'1) Claims Notified'!E11,"")</f>
        <v>0.51831750339213023</v>
      </c>
      <c r="AK35" s="101">
        <f>IFERROR('4) Settled At Cost (NY)'!F11/'1) Claims Notified'!F11,"")</f>
        <v>0.640625</v>
      </c>
      <c r="AL35" s="101">
        <f>IFERROR('4) Settled At Cost (NY)'!G11/'1) Claims Notified'!G11,"")</f>
        <v>0.57523809523809522</v>
      </c>
      <c r="AM35" s="102">
        <f>IFERROR('4) Settled At Cost (NY)'!I11/'1) Claims Notified'!I11,"")</f>
        <v>0.75757575757575757</v>
      </c>
      <c r="AN35" s="71">
        <f>IFERROR(('4) Settled At Cost (NY)'!G11+'4) Settled At Cost (NY)'!E11)/('1) Claims Notified'!G11+'1) Claims Notified'!E11),"")</f>
        <v>0.53326663331665836</v>
      </c>
      <c r="AO35" s="146"/>
      <c r="AP35" s="146"/>
      <c r="AQ35" s="146"/>
      <c r="AR35" s="146"/>
      <c r="AS35" s="146"/>
    </row>
    <row r="36" spans="1:45" s="145" customFormat="1">
      <c r="A36" s="147"/>
      <c r="B36" s="148">
        <f t="shared" si="9"/>
        <v>2007</v>
      </c>
      <c r="C36" s="67">
        <f>IFERROR('6) Incurred (NY)'!D12/'1) Claims Notified'!D12,"")</f>
        <v>2628.5037499999999</v>
      </c>
      <c r="D36" s="68">
        <f>IFERROR('6) Incurred (NY)'!E12/'1) Claims Notified'!E12,"")</f>
        <v>14842.461293514745</v>
      </c>
      <c r="E36" s="68">
        <f>IFERROR('6) Incurred (NY)'!F12/'1) Claims Notified'!F12,"")</f>
        <v>28521.184411764709</v>
      </c>
      <c r="F36" s="68">
        <f>IFERROR('6) Incurred (NY)'!G12/'1) Claims Notified'!G12,"")</f>
        <v>18016.712701421802</v>
      </c>
      <c r="G36" s="69">
        <f>IFERROR('6) Incurred (NY)'!I12/'1) Claims Notified'!I12,"")</f>
        <v>72195.938109313371</v>
      </c>
      <c r="H36" s="70"/>
      <c r="I36" s="71"/>
      <c r="J36" s="148">
        <f t="shared" si="10"/>
        <v>2007</v>
      </c>
      <c r="K36" s="67">
        <f>IFERROR('6) Incurred (NY)'!D12/('1) Claims Notified'!D12-'2) Nil Settled (NY)'!D12),"")</f>
        <v>7009.3433333333332</v>
      </c>
      <c r="L36" s="68">
        <f>IFERROR('6) Incurred (NY)'!E12/('1) Claims Notified'!E12-'2) Nil Settled (NY)'!E12),"")</f>
        <v>25320.829833040469</v>
      </c>
      <c r="M36" s="68">
        <f>IFERROR('6) Incurred (NY)'!F12/('1) Claims Notified'!F12-'2) Nil Settled (NY)'!F12),"")</f>
        <v>42425.261812500001</v>
      </c>
      <c r="N36" s="68">
        <f>IFERROR('6) Incurred (NY)'!G12/('1) Claims Notified'!G12-'2) Nil Settled (NY)'!G12),"")</f>
        <v>28690.765132075474</v>
      </c>
      <c r="O36" s="69">
        <f>IFERROR('6) Incurred (NY)'!I12/('1) Claims Notified'!I12-'2) Nil Settled (NY)'!I12),"")</f>
        <v>95886.901503702858</v>
      </c>
      <c r="P36" s="147"/>
      <c r="Q36" s="147"/>
      <c r="R36" s="148">
        <f t="shared" si="11"/>
        <v>2007</v>
      </c>
      <c r="S36" s="100">
        <f>IFERROR('2) Nil Settled (NY)'!D12/'1) Claims Notified'!D12,"")</f>
        <v>0.625</v>
      </c>
      <c r="T36" s="101">
        <f>IFERROR('2) Nil Settled (NY)'!E12/'1) Claims Notified'!E12,"")</f>
        <v>0.41382405745062839</v>
      </c>
      <c r="U36" s="101">
        <f>IFERROR('2) Nil Settled (NY)'!F12/'1) Claims Notified'!F12,"")</f>
        <v>0.32773109243697479</v>
      </c>
      <c r="V36" s="101">
        <f>IFERROR('2) Nil Settled (NY)'!G12/'1) Claims Notified'!G12,"")</f>
        <v>0.37203791469194314</v>
      </c>
      <c r="W36" s="102">
        <f>IFERROR('2) Nil Settled (NY)'!I12/'1) Claims Notified'!I12,"")</f>
        <v>0.24707194645844952</v>
      </c>
      <c r="X36" s="151">
        <f>IFERROR(('2) Nil Settled (NY)'!G12+'2) Nil Settled (NY)'!E12)/('1) Claims Notified'!G12+'1) Claims Notified'!E12),"")</f>
        <v>0.40234375</v>
      </c>
      <c r="Y36" s="147"/>
      <c r="Z36" s="148">
        <f t="shared" si="12"/>
        <v>2007</v>
      </c>
      <c r="AA36" s="153">
        <f>1-IFERROR(SUM('2) Nil Settled (NY)'!D12,'4) Settled At Cost (NY)'!D12)/'1) Claims Notified'!D12,"")</f>
        <v>0</v>
      </c>
      <c r="AB36" s="154">
        <f>1-IFERROR(SUM('2) Nil Settled (NY)'!E12,'4) Settled At Cost (NY)'!E12)/'1) Claims Notified'!E12,"")</f>
        <v>5.3859964093356805E-3</v>
      </c>
      <c r="AC36" s="154">
        <f>1-IFERROR(SUM('2) Nil Settled (NY)'!F12,'4) Settled At Cost (NY)'!F12)/'1) Claims Notified'!F12,"")</f>
        <v>0</v>
      </c>
      <c r="AD36" s="154">
        <f>1-IFERROR(SUM('2) Nil Settled (NY)'!G12,'4) Settled At Cost (NY)'!G12)/'1) Claims Notified'!G12,"")</f>
        <v>2.3696682464454666E-3</v>
      </c>
      <c r="AE36" s="155">
        <f>1-IFERROR(SUM('2) Nil Settled (NY)'!I12,'4) Settled At Cost (NY)'!I12)/'1) Claims Notified'!I12,"")</f>
        <v>0</v>
      </c>
      <c r="AF36" s="151">
        <f>1-IFERROR(SUM('2) Nil Settled (NY)'!G12,'4) Settled At Cost (NY)'!G12,'2) Nil Settled (NY)'!E12,'4) Settled At Cost (NY)'!E12)/('1) Claims Notified'!G12+'1) Claims Notified'!E12),"")</f>
        <v>4.5572916666666297E-3</v>
      </c>
      <c r="AG36" s="147"/>
      <c r="AH36" s="148">
        <f t="shared" si="13"/>
        <v>2007</v>
      </c>
      <c r="AI36" s="100">
        <f>IFERROR('4) Settled At Cost (NY)'!D12/'1) Claims Notified'!D12,"")</f>
        <v>0.375</v>
      </c>
      <c r="AJ36" s="101">
        <f>IFERROR('4) Settled At Cost (NY)'!E12/'1) Claims Notified'!E12,"")</f>
        <v>0.58078994614003587</v>
      </c>
      <c r="AK36" s="101">
        <f>IFERROR('4) Settled At Cost (NY)'!F12/'1) Claims Notified'!F12,"")</f>
        <v>0.67226890756302526</v>
      </c>
      <c r="AL36" s="101">
        <f>IFERROR('4) Settled At Cost (NY)'!G12/'1) Claims Notified'!G12,"")</f>
        <v>0.62559241706161139</v>
      </c>
      <c r="AM36" s="102">
        <f>IFERROR('4) Settled At Cost (NY)'!I12/'1) Claims Notified'!I12,"")</f>
        <v>0.75292805354155046</v>
      </c>
      <c r="AN36" s="71">
        <f>IFERROR(('4) Settled At Cost (NY)'!G12+'4) Settled At Cost (NY)'!E12)/('1) Claims Notified'!G12+'1) Claims Notified'!E12),"")</f>
        <v>0.59309895833333337</v>
      </c>
      <c r="AO36" s="146"/>
      <c r="AP36" s="146"/>
      <c r="AQ36" s="146"/>
      <c r="AR36" s="146"/>
      <c r="AS36" s="146"/>
    </row>
    <row r="37" spans="1:45" s="145" customFormat="1">
      <c r="A37" s="147"/>
      <c r="B37" s="148">
        <f t="shared" si="9"/>
        <v>2008</v>
      </c>
      <c r="C37" s="67">
        <f>IFERROR('6) Incurred (NY)'!D13/'1) Claims Notified'!D13,"")</f>
        <v>3037.1979999999999</v>
      </c>
      <c r="D37" s="68">
        <f>IFERROR('6) Incurred (NY)'!E13/'1) Claims Notified'!E13,"")</f>
        <v>17569.272193486588</v>
      </c>
      <c r="E37" s="68">
        <f>IFERROR('6) Incurred (NY)'!F13/'1) Claims Notified'!F13,"")</f>
        <v>22571.902968750004</v>
      </c>
      <c r="F37" s="68">
        <f>IFERROR('6) Incurred (NY)'!G13/'1) Claims Notified'!G13,"")</f>
        <v>18189.802791208793</v>
      </c>
      <c r="G37" s="69">
        <f>IFERROR('6) Incurred (NY)'!I13/'1) Claims Notified'!I13,"")</f>
        <v>71182.099068467171</v>
      </c>
      <c r="H37" s="70"/>
      <c r="I37" s="71"/>
      <c r="J37" s="148">
        <f t="shared" si="10"/>
        <v>2008</v>
      </c>
      <c r="K37" s="67">
        <f>IFERROR('6) Incurred (NY)'!D13/('1) Claims Notified'!D13-'2) Nil Settled (NY)'!D13),"")</f>
        <v>6327.4958333333334</v>
      </c>
      <c r="L37" s="68">
        <f>IFERROR('6) Incurred (NY)'!E13/('1) Claims Notified'!E13-'2) Nil Settled (NY)'!E13),"")</f>
        <v>28132.392898773003</v>
      </c>
      <c r="M37" s="68">
        <f>IFERROR('6) Incurred (NY)'!F13/('1) Claims Notified'!F13-'2) Nil Settled (NY)'!F13),"")</f>
        <v>39578.131232876716</v>
      </c>
      <c r="N37" s="68">
        <f>IFERROR('6) Incurred (NY)'!G13/('1) Claims Notified'!G13-'2) Nil Settled (NY)'!G13),"")</f>
        <v>28441.100584192442</v>
      </c>
      <c r="O37" s="69">
        <f>IFERROR('6) Incurred (NY)'!I13/('1) Claims Notified'!I13-'2) Nil Settled (NY)'!I13),"")</f>
        <v>93529.967380660339</v>
      </c>
      <c r="P37" s="147"/>
      <c r="Q37" s="147"/>
      <c r="R37" s="148">
        <f t="shared" si="11"/>
        <v>2008</v>
      </c>
      <c r="S37" s="100">
        <f>IFERROR('2) Nil Settled (NY)'!D13/'1) Claims Notified'!D13,"")</f>
        <v>0.52</v>
      </c>
      <c r="T37" s="101">
        <f>IFERROR('2) Nil Settled (NY)'!E13/'1) Claims Notified'!E13,"")</f>
        <v>0.37547892720306514</v>
      </c>
      <c r="U37" s="101">
        <f>IFERROR('2) Nil Settled (NY)'!F13/'1) Claims Notified'!F13,"")</f>
        <v>0.4296875</v>
      </c>
      <c r="V37" s="101">
        <f>IFERROR('2) Nil Settled (NY)'!G13/'1) Claims Notified'!G13,"")</f>
        <v>0.36043956043956044</v>
      </c>
      <c r="W37" s="102">
        <f>IFERROR('2) Nil Settled (NY)'!I13/'1) Claims Notified'!I13,"")</f>
        <v>0.23893805309734514</v>
      </c>
      <c r="X37" s="151">
        <f>IFERROR(('2) Nil Settled (NY)'!G13+'2) Nil Settled (NY)'!E13)/('1) Claims Notified'!G13+'1) Claims Notified'!E13),"")</f>
        <v>0.37091394262841892</v>
      </c>
      <c r="Y37" s="147"/>
      <c r="Z37" s="148">
        <f t="shared" si="12"/>
        <v>2008</v>
      </c>
      <c r="AA37" s="153">
        <f>1-IFERROR(SUM('2) Nil Settled (NY)'!D13,'4) Settled At Cost (NY)'!D13)/'1) Claims Notified'!D13,"")</f>
        <v>0</v>
      </c>
      <c r="AB37" s="154">
        <f>1-IFERROR(SUM('2) Nil Settled (NY)'!E13,'4) Settled At Cost (NY)'!E13)/'1) Claims Notified'!E13,"")</f>
        <v>9.5785440613027628E-4</v>
      </c>
      <c r="AC37" s="154">
        <f>1-IFERROR(SUM('2) Nil Settled (NY)'!F13,'4) Settled At Cost (NY)'!F13)/'1) Claims Notified'!F13,"")</f>
        <v>3.90625E-3</v>
      </c>
      <c r="AD37" s="154">
        <f>1-IFERROR(SUM('2) Nil Settled (NY)'!G13,'4) Settled At Cost (NY)'!G13)/'1) Claims Notified'!G13,"")</f>
        <v>0</v>
      </c>
      <c r="AE37" s="155">
        <f>1-IFERROR(SUM('2) Nil Settled (NY)'!I13,'4) Settled At Cost (NY)'!I13)/'1) Claims Notified'!I13,"")</f>
        <v>-4.1918956683744124E-3</v>
      </c>
      <c r="AF37" s="151">
        <f>1-IFERROR(SUM('2) Nil Settled (NY)'!G13,'4) Settled At Cost (NY)'!G13,'2) Nil Settled (NY)'!E13,'4) Settled At Cost (NY)'!E13)/('1) Claims Notified'!G13+'1) Claims Notified'!E13),"")</f>
        <v>6.6711140760511434E-4</v>
      </c>
      <c r="AG37" s="147"/>
      <c r="AH37" s="148">
        <f t="shared" si="13"/>
        <v>2008</v>
      </c>
      <c r="AI37" s="100">
        <f>IFERROR('4) Settled At Cost (NY)'!D13/'1) Claims Notified'!D13,"")</f>
        <v>0.48</v>
      </c>
      <c r="AJ37" s="101">
        <f>IFERROR('4) Settled At Cost (NY)'!E13/'1) Claims Notified'!E13,"")</f>
        <v>0.62356321839080464</v>
      </c>
      <c r="AK37" s="101">
        <f>IFERROR('4) Settled At Cost (NY)'!F13/'1) Claims Notified'!F13,"")</f>
        <v>0.56640625</v>
      </c>
      <c r="AL37" s="101">
        <f>IFERROR('4) Settled At Cost (NY)'!G13/'1) Claims Notified'!G13,"")</f>
        <v>0.63956043956043951</v>
      </c>
      <c r="AM37" s="102">
        <f>IFERROR('4) Settled At Cost (NY)'!I13/'1) Claims Notified'!I13,"")</f>
        <v>0.76525384257102935</v>
      </c>
      <c r="AN37" s="71">
        <f>IFERROR(('4) Settled At Cost (NY)'!G13+'4) Settled At Cost (NY)'!E13)/('1) Claims Notified'!G13+'1) Claims Notified'!E13),"")</f>
        <v>0.62841894596397596</v>
      </c>
      <c r="AO37" s="146"/>
      <c r="AP37" s="146"/>
      <c r="AQ37" s="146"/>
      <c r="AR37" s="146"/>
      <c r="AS37" s="146"/>
    </row>
    <row r="38" spans="1:45" s="145" customFormat="1">
      <c r="A38" s="147"/>
      <c r="B38" s="148">
        <f t="shared" si="9"/>
        <v>2009</v>
      </c>
      <c r="C38" s="67">
        <f>IFERROR('6) Incurred (NY)'!D14/'1) Claims Notified'!D14,"")</f>
        <v>3823.7817073170736</v>
      </c>
      <c r="D38" s="68">
        <f>IFERROR('6) Incurred (NY)'!E14/'1) Claims Notified'!E14,"")</f>
        <v>17940.450142566191</v>
      </c>
      <c r="E38" s="68">
        <f>IFERROR('6) Incurred (NY)'!F14/'1) Claims Notified'!F14,"")</f>
        <v>29462.598321167879</v>
      </c>
      <c r="F38" s="68">
        <f>IFERROR('6) Incurred (NY)'!G14/'1) Claims Notified'!G14,"")</f>
        <v>18118.365068762279</v>
      </c>
      <c r="G38" s="69">
        <f>IFERROR('6) Incurred (NY)'!I14/'1) Claims Notified'!I14,"")</f>
        <v>71299.621517457039</v>
      </c>
      <c r="H38" s="70"/>
      <c r="I38" s="71"/>
      <c r="J38" s="148">
        <f t="shared" si="10"/>
        <v>2009</v>
      </c>
      <c r="K38" s="67">
        <f>IFERROR('6) Incurred (NY)'!D14/('1) Claims Notified'!D14-'2) Nil Settled (NY)'!D14),"")</f>
        <v>5225.8350000000009</v>
      </c>
      <c r="L38" s="68">
        <f>IFERROR('6) Incurred (NY)'!E14/('1) Claims Notified'!E14-'2) Nil Settled (NY)'!E14),"")</f>
        <v>29362.536733333331</v>
      </c>
      <c r="M38" s="68">
        <f>IFERROR('6) Incurred (NY)'!F14/('1) Claims Notified'!F14-'2) Nil Settled (NY)'!F14),"")</f>
        <v>48631.035783132524</v>
      </c>
      <c r="N38" s="68">
        <f>IFERROR('6) Incurred (NY)'!G14/('1) Claims Notified'!G14-'2) Nil Settled (NY)'!G14),"")</f>
        <v>28031.148389057751</v>
      </c>
      <c r="O38" s="69">
        <f>IFERROR('6) Incurred (NY)'!I14/('1) Claims Notified'!I14-'2) Nil Settled (NY)'!I14),"")</f>
        <v>93585.989700351944</v>
      </c>
      <c r="P38" s="147"/>
      <c r="Q38" s="147"/>
      <c r="R38" s="148">
        <f t="shared" si="11"/>
        <v>2009</v>
      </c>
      <c r="S38" s="100">
        <f>IFERROR('2) Nil Settled (NY)'!D14/'1) Claims Notified'!D14,"")</f>
        <v>0.26829268292682928</v>
      </c>
      <c r="T38" s="101">
        <f>IFERROR('2) Nil Settled (NY)'!E14/'1) Claims Notified'!E14,"")</f>
        <v>0.38900203665987781</v>
      </c>
      <c r="U38" s="101">
        <f>IFERROR('2) Nil Settled (NY)'!F14/'1) Claims Notified'!F14,"")</f>
        <v>0.39416058394160586</v>
      </c>
      <c r="V38" s="101">
        <f>IFERROR('2) Nil Settled (NY)'!G14/'1) Claims Notified'!G14,"")</f>
        <v>0.35363457760314343</v>
      </c>
      <c r="W38" s="102">
        <f>IFERROR('2) Nil Settled (NY)'!I14/'1) Claims Notified'!I14,"")</f>
        <v>0.23813786929274844</v>
      </c>
      <c r="X38" s="151">
        <f>IFERROR(('2) Nil Settled (NY)'!G14+'2) Nil Settled (NY)'!E14)/('1) Claims Notified'!G14+'1) Claims Notified'!E14),"")</f>
        <v>0.37692823608316567</v>
      </c>
      <c r="Y38" s="147"/>
      <c r="Z38" s="148">
        <f t="shared" si="12"/>
        <v>2009</v>
      </c>
      <c r="AA38" s="153">
        <f>1-IFERROR(SUM('2) Nil Settled (NY)'!D14,'4) Settled At Cost (NY)'!D14)/'1) Claims Notified'!D14,"")</f>
        <v>0</v>
      </c>
      <c r="AB38" s="154">
        <f>1-IFERROR(SUM('2) Nil Settled (NY)'!E14,'4) Settled At Cost (NY)'!E14)/'1) Claims Notified'!E14,"")</f>
        <v>5.0916496945010437E-3</v>
      </c>
      <c r="AC38" s="154">
        <f>1-IFERROR(SUM('2) Nil Settled (NY)'!F14,'4) Settled At Cost (NY)'!F14)/'1) Claims Notified'!F14,"")</f>
        <v>0</v>
      </c>
      <c r="AD38" s="154">
        <f>1-IFERROR(SUM('2) Nil Settled (NY)'!G14,'4) Settled At Cost (NY)'!G14)/'1) Claims Notified'!G14,"")</f>
        <v>3.9292730844793233E-3</v>
      </c>
      <c r="AE38" s="155">
        <f>1-IFERROR(SUM('2) Nil Settled (NY)'!I14,'4) Settled At Cost (NY)'!I14)/'1) Claims Notified'!I14,"")</f>
        <v>-3.5810205908684001E-3</v>
      </c>
      <c r="AF38" s="151">
        <f>1-IFERROR(SUM('2) Nil Settled (NY)'!G14,'4) Settled At Cost (NY)'!G14,'2) Nil Settled (NY)'!E14,'4) Settled At Cost (NY)'!E14)/('1) Claims Notified'!G14+'1) Claims Notified'!E14),"")</f>
        <v>4.6948356807511304E-3</v>
      </c>
      <c r="AG38" s="147"/>
      <c r="AH38" s="148">
        <f t="shared" si="13"/>
        <v>2009</v>
      </c>
      <c r="AI38" s="100">
        <f>IFERROR('4) Settled At Cost (NY)'!D14/'1) Claims Notified'!D14,"")</f>
        <v>0.73170731707317072</v>
      </c>
      <c r="AJ38" s="101">
        <f>IFERROR('4) Settled At Cost (NY)'!E14/'1) Claims Notified'!E14,"")</f>
        <v>0.6059063136456212</v>
      </c>
      <c r="AK38" s="101">
        <f>IFERROR('4) Settled At Cost (NY)'!F14/'1) Claims Notified'!F14,"")</f>
        <v>0.6058394160583942</v>
      </c>
      <c r="AL38" s="101">
        <f>IFERROR('4) Settled At Cost (NY)'!G14/'1) Claims Notified'!G14,"")</f>
        <v>0.64243614931237725</v>
      </c>
      <c r="AM38" s="102">
        <f>IFERROR('4) Settled At Cost (NY)'!I14/'1) Claims Notified'!I14,"")</f>
        <v>0.76544315129812002</v>
      </c>
      <c r="AN38" s="71">
        <f>IFERROR(('4) Settled At Cost (NY)'!G14+'4) Settled At Cost (NY)'!E14)/('1) Claims Notified'!G14+'1) Claims Notified'!E14),"")</f>
        <v>0.61837692823608315</v>
      </c>
      <c r="AO38" s="146"/>
      <c r="AP38" s="146"/>
      <c r="AQ38" s="146"/>
      <c r="AR38" s="146"/>
      <c r="AS38" s="146"/>
    </row>
    <row r="39" spans="1:45" s="145" customFormat="1">
      <c r="A39" s="147"/>
      <c r="B39" s="148">
        <f t="shared" si="9"/>
        <v>2010</v>
      </c>
      <c r="C39" s="67">
        <f>IFERROR('6) Incurred (NY)'!D15/'1) Claims Notified'!D15,"")</f>
        <v>3205.6241791044777</v>
      </c>
      <c r="D39" s="68">
        <f>IFERROR('6) Incurred (NY)'!E15/'1) Claims Notified'!E15,"")</f>
        <v>16124.421348314607</v>
      </c>
      <c r="E39" s="68">
        <f>IFERROR('6) Incurred (NY)'!F15/'1) Claims Notified'!F15,"")</f>
        <v>27720.559714285715</v>
      </c>
      <c r="F39" s="68">
        <f>IFERROR('6) Incurred (NY)'!G15/'1) Claims Notified'!G15,"")</f>
        <v>16011.926324951646</v>
      </c>
      <c r="G39" s="69">
        <f>IFERROR('6) Incurred (NY)'!I15/'1) Claims Notified'!I15,"")</f>
        <v>73855.821500213031</v>
      </c>
      <c r="H39" s="70"/>
      <c r="I39" s="71"/>
      <c r="J39" s="148">
        <f t="shared" si="10"/>
        <v>2010</v>
      </c>
      <c r="K39" s="67">
        <f>IFERROR('6) Incurred (NY)'!D15/('1) Claims Notified'!D15-'2) Nil Settled (NY)'!D15),"")</f>
        <v>4994.8097674418605</v>
      </c>
      <c r="L39" s="68">
        <f>IFERROR('6) Incurred (NY)'!E15/('1) Claims Notified'!E15-'2) Nil Settled (NY)'!E15),"")</f>
        <v>27969.948275862069</v>
      </c>
      <c r="M39" s="68">
        <f>IFERROR('6) Incurred (NY)'!F15/('1) Claims Notified'!F15-'2) Nil Settled (NY)'!F15),"")</f>
        <v>46200.932857142863</v>
      </c>
      <c r="N39" s="68">
        <f>IFERROR('6) Incurred (NY)'!G15/('1) Claims Notified'!G15-'2) Nil Settled (NY)'!G15),"")</f>
        <v>25788.678847352028</v>
      </c>
      <c r="O39" s="69">
        <f>IFERROR('6) Incurred (NY)'!I15/('1) Claims Notified'!I15-'2) Nil Settled (NY)'!I15),"")</f>
        <v>99945.261925752318</v>
      </c>
      <c r="P39" s="147"/>
      <c r="Q39" s="147"/>
      <c r="R39" s="148">
        <f t="shared" si="11"/>
        <v>2010</v>
      </c>
      <c r="S39" s="100">
        <f>IFERROR('2) Nil Settled (NY)'!D15/'1) Claims Notified'!D15,"")</f>
        <v>0.35820895522388058</v>
      </c>
      <c r="T39" s="101">
        <f>IFERROR('2) Nil Settled (NY)'!E15/'1) Claims Notified'!E15,"")</f>
        <v>0.42350907519446845</v>
      </c>
      <c r="U39" s="101">
        <f>IFERROR('2) Nil Settled (NY)'!F15/'1) Claims Notified'!F15,"")</f>
        <v>0.4</v>
      </c>
      <c r="V39" s="101">
        <f>IFERROR('2) Nil Settled (NY)'!G15/'1) Claims Notified'!G15,"")</f>
        <v>0.379110251450677</v>
      </c>
      <c r="W39" s="102">
        <f>IFERROR('2) Nil Settled (NY)'!I15/'1) Claims Notified'!I15,"")</f>
        <v>0.26103729104157736</v>
      </c>
      <c r="X39" s="151">
        <f>IFERROR(('2) Nil Settled (NY)'!G15+'2) Nil Settled (NY)'!E15)/('1) Claims Notified'!G15+'1) Claims Notified'!E15),"")</f>
        <v>0.40979689366786143</v>
      </c>
      <c r="Y39" s="147"/>
      <c r="Z39" s="148">
        <f t="shared" si="12"/>
        <v>2010</v>
      </c>
      <c r="AA39" s="153">
        <f>1-IFERROR(SUM('2) Nil Settled (NY)'!D15,'4) Settled At Cost (NY)'!D15)/'1) Claims Notified'!D15,"")</f>
        <v>0</v>
      </c>
      <c r="AB39" s="154">
        <f>1-IFERROR(SUM('2) Nil Settled (NY)'!E15,'4) Settled At Cost (NY)'!E15)/'1) Claims Notified'!E15,"")</f>
        <v>8.643042350907626E-4</v>
      </c>
      <c r="AC39" s="154">
        <f>1-IFERROR(SUM('2) Nil Settled (NY)'!F15,'4) Settled At Cost (NY)'!F15)/'1) Claims Notified'!F15,"")</f>
        <v>6.3492063492063266E-3</v>
      </c>
      <c r="AD39" s="154">
        <f>1-IFERROR(SUM('2) Nil Settled (NY)'!G15,'4) Settled At Cost (NY)'!G15)/'1) Claims Notified'!G15,"")</f>
        <v>1.9342359767892114E-3</v>
      </c>
      <c r="AE39" s="155">
        <f>1-IFERROR(SUM('2) Nil Settled (NY)'!I15,'4) Settled At Cost (NY)'!I15)/'1) Claims Notified'!I15,"")</f>
        <v>-1.2430347192456059E-2</v>
      </c>
      <c r="AF39" s="151">
        <f>1-IFERROR(SUM('2) Nil Settled (NY)'!G15,'4) Settled At Cost (NY)'!G15,'2) Nil Settled (NY)'!E15,'4) Settled At Cost (NY)'!E15)/('1) Claims Notified'!G15+'1) Claims Notified'!E15),"")</f>
        <v>1.1947431302270495E-3</v>
      </c>
      <c r="AG39" s="147"/>
      <c r="AH39" s="148">
        <f t="shared" si="13"/>
        <v>2010</v>
      </c>
      <c r="AI39" s="100">
        <f>IFERROR('4) Settled At Cost (NY)'!D15/'1) Claims Notified'!D15,"")</f>
        <v>0.64179104477611937</v>
      </c>
      <c r="AJ39" s="101">
        <f>IFERROR('4) Settled At Cost (NY)'!E15/'1) Claims Notified'!E15,"")</f>
        <v>0.57562662057044078</v>
      </c>
      <c r="AK39" s="101">
        <f>IFERROR('4) Settled At Cost (NY)'!F15/'1) Claims Notified'!F15,"")</f>
        <v>0.59365079365079365</v>
      </c>
      <c r="AL39" s="101">
        <f>IFERROR('4) Settled At Cost (NY)'!G15/'1) Claims Notified'!G15,"")</f>
        <v>0.61895551257253389</v>
      </c>
      <c r="AM39" s="102">
        <f>IFERROR('4) Settled At Cost (NY)'!I15/'1) Claims Notified'!I15,"")</f>
        <v>0.7513930561508787</v>
      </c>
      <c r="AN39" s="71">
        <f>IFERROR(('4) Settled At Cost (NY)'!G15+'4) Settled At Cost (NY)'!E15)/('1) Claims Notified'!G15+'1) Claims Notified'!E15),"")</f>
        <v>0.58900836320191163</v>
      </c>
      <c r="AO39" s="146"/>
      <c r="AP39" s="146"/>
      <c r="AQ39" s="146"/>
      <c r="AR39" s="146"/>
      <c r="AS39" s="146"/>
    </row>
    <row r="40" spans="1:45" s="145" customFormat="1">
      <c r="A40" s="147"/>
      <c r="B40" s="148">
        <f t="shared" si="9"/>
        <v>2011</v>
      </c>
      <c r="C40" s="67">
        <f>IFERROR('6) Incurred (NY)'!D16/'1) Claims Notified'!D16,"")</f>
        <v>3013.7815189873418</v>
      </c>
      <c r="D40" s="68">
        <f>IFERROR('6) Incurred (NY)'!E16/'1) Claims Notified'!E16,"")</f>
        <v>16963.464278807322</v>
      </c>
      <c r="E40" s="68">
        <f>IFERROR('6) Incurred (NY)'!F16/'1) Claims Notified'!F16,"")</f>
        <v>24970.1414987715</v>
      </c>
      <c r="F40" s="68">
        <f>IFERROR('6) Incurred (NY)'!G16/'1) Claims Notified'!G16,"")</f>
        <v>20174.960461285009</v>
      </c>
      <c r="G40" s="69">
        <f>IFERROR('6) Incurred (NY)'!I16/'1) Claims Notified'!I16,"")</f>
        <v>70764.357146092501</v>
      </c>
      <c r="H40" s="70"/>
      <c r="I40" s="71"/>
      <c r="J40" s="148">
        <f t="shared" si="10"/>
        <v>2011</v>
      </c>
      <c r="K40" s="67">
        <f>IFERROR('6) Incurred (NY)'!D16/('1) Claims Notified'!D16-'2) Nil Settled (NY)'!D16),"")</f>
        <v>4761.7748000000001</v>
      </c>
      <c r="L40" s="68">
        <f>IFERROR('6) Incurred (NY)'!E16/('1) Claims Notified'!E16-'2) Nil Settled (NY)'!E16),"")</f>
        <v>28996.775716253287</v>
      </c>
      <c r="M40" s="68">
        <f>IFERROR('6) Incurred (NY)'!F16/('1) Claims Notified'!F16-'2) Nil Settled (NY)'!F16),"")</f>
        <v>40651.390359999998</v>
      </c>
      <c r="N40" s="68">
        <f>IFERROR('6) Incurred (NY)'!G16/('1) Claims Notified'!G16-'2) Nil Settled (NY)'!G16),"")</f>
        <v>31081.728426395937</v>
      </c>
      <c r="O40" s="69">
        <f>IFERROR('6) Incurred (NY)'!I16/('1) Claims Notified'!I16-'2) Nil Settled (NY)'!I16),"")</f>
        <v>96081.384971808831</v>
      </c>
      <c r="P40" s="147"/>
      <c r="Q40" s="147"/>
      <c r="R40" s="148">
        <f t="shared" si="11"/>
        <v>2011</v>
      </c>
      <c r="S40" s="100">
        <f>IFERROR('2) Nil Settled (NY)'!D16/'1) Claims Notified'!D16,"")</f>
        <v>0.36708860759493672</v>
      </c>
      <c r="T40" s="101">
        <f>IFERROR('2) Nil Settled (NY)'!E16/'1) Claims Notified'!E16,"")</f>
        <v>0.41498791297340853</v>
      </c>
      <c r="U40" s="101">
        <f>IFERROR('2) Nil Settled (NY)'!F16/'1) Claims Notified'!F16,"")</f>
        <v>0.38574938574938578</v>
      </c>
      <c r="V40" s="101">
        <f>IFERROR('2) Nil Settled (NY)'!G16/'1) Claims Notified'!G16,"")</f>
        <v>0.35090609555189456</v>
      </c>
      <c r="W40" s="102">
        <f>IFERROR('2) Nil Settled (NY)'!I16/'1) Claims Notified'!I16,"")</f>
        <v>0.26349565873914682</v>
      </c>
      <c r="X40" s="151">
        <f>IFERROR(('2) Nil Settled (NY)'!G16+'2) Nil Settled (NY)'!E16)/('1) Claims Notified'!G16+'1) Claims Notified'!E16),"")</f>
        <v>0.39393939393939392</v>
      </c>
      <c r="Y40" s="147"/>
      <c r="Z40" s="148">
        <f t="shared" si="12"/>
        <v>2011</v>
      </c>
      <c r="AA40" s="153">
        <f>1-IFERROR(SUM('2) Nil Settled (NY)'!D16,'4) Settled At Cost (NY)'!D16)/'1) Claims Notified'!D16,"")</f>
        <v>0</v>
      </c>
      <c r="AB40" s="154">
        <f>1-IFERROR(SUM('2) Nil Settled (NY)'!E16,'4) Settled At Cost (NY)'!E16)/'1) Claims Notified'!E16,"")</f>
        <v>4.0290088638195165E-3</v>
      </c>
      <c r="AC40" s="154">
        <f>1-IFERROR(SUM('2) Nil Settled (NY)'!F16,'4) Settled At Cost (NY)'!F16)/'1) Claims Notified'!F16,"")</f>
        <v>9.8280098280097983E-3</v>
      </c>
      <c r="AD40" s="154">
        <f>1-IFERROR(SUM('2) Nil Settled (NY)'!G16,'4) Settled At Cost (NY)'!G16)/'1) Claims Notified'!G16,"")</f>
        <v>3.2948929159802853E-3</v>
      </c>
      <c r="AE40" s="155">
        <f>1-IFERROR(SUM('2) Nil Settled (NY)'!I16,'4) Settled At Cost (NY)'!I16)/'1) Claims Notified'!I16,"")</f>
        <v>-8.6825217063042359E-3</v>
      </c>
      <c r="AF40" s="151">
        <f>1-IFERROR(SUM('2) Nil Settled (NY)'!G16,'4) Settled At Cost (NY)'!G16,'2) Nil Settled (NY)'!E16,'4) Settled At Cost (NY)'!E16)/('1) Claims Notified'!G16+'1) Claims Notified'!E16),"")</f>
        <v>3.7878787878787845E-3</v>
      </c>
      <c r="AG40" s="147"/>
      <c r="AH40" s="148">
        <f t="shared" si="13"/>
        <v>2011</v>
      </c>
      <c r="AI40" s="100">
        <f>IFERROR('4) Settled At Cost (NY)'!D16/'1) Claims Notified'!D16,"")</f>
        <v>0.63291139240506333</v>
      </c>
      <c r="AJ40" s="101">
        <f>IFERROR('4) Settled At Cost (NY)'!E16/'1) Claims Notified'!E16,"")</f>
        <v>0.58098307816277195</v>
      </c>
      <c r="AK40" s="101">
        <f>IFERROR('4) Settled At Cost (NY)'!F16/'1) Claims Notified'!F16,"")</f>
        <v>0.60442260442260443</v>
      </c>
      <c r="AL40" s="101">
        <f>IFERROR('4) Settled At Cost (NY)'!G16/'1) Claims Notified'!G16,"")</f>
        <v>0.64579901153212516</v>
      </c>
      <c r="AM40" s="102">
        <f>IFERROR('4) Settled At Cost (NY)'!I16/'1) Claims Notified'!I16,"")</f>
        <v>0.74518686296715742</v>
      </c>
      <c r="AN40" s="71">
        <f>IFERROR(('4) Settled At Cost (NY)'!G16+'4) Settled At Cost (NY)'!E16)/('1) Claims Notified'!G16+'1) Claims Notified'!E16),"")</f>
        <v>0.60227272727272729</v>
      </c>
      <c r="AO40" s="146"/>
      <c r="AP40" s="146"/>
      <c r="AQ40" s="146"/>
      <c r="AR40" s="146"/>
      <c r="AS40" s="146"/>
    </row>
    <row r="41" spans="1:45" s="145" customFormat="1">
      <c r="A41" s="147"/>
      <c r="B41" s="148">
        <f t="shared" si="9"/>
        <v>2012</v>
      </c>
      <c r="C41" s="67">
        <f>IFERROR('6) Incurred (NY)'!D17/'1) Claims Notified'!D17,"")</f>
        <v>3603.8508144796383</v>
      </c>
      <c r="D41" s="68">
        <f>IFERROR('6) Incurred (NY)'!E17/'1) Claims Notified'!E17,"")</f>
        <v>16840.108831064852</v>
      </c>
      <c r="E41" s="68">
        <f>IFERROR('6) Incurred (NY)'!F17/'1) Claims Notified'!F17,"")</f>
        <v>25611.577586206895</v>
      </c>
      <c r="F41" s="68">
        <f>IFERROR('6) Incurred (NY)'!G17/'1) Claims Notified'!G17,"")</f>
        <v>19950.013757225293</v>
      </c>
      <c r="G41" s="69">
        <f>IFERROR('6) Incurred (NY)'!I17/'1) Claims Notified'!I17,"")</f>
        <v>72661.632162462527</v>
      </c>
      <c r="H41" s="70"/>
      <c r="I41" s="71"/>
      <c r="J41" s="148">
        <f t="shared" si="10"/>
        <v>2012</v>
      </c>
      <c r="K41" s="67">
        <f>IFERROR('6) Incurred (NY)'!D17/('1) Claims Notified'!D17-'2) Nil Settled (NY)'!D17),"")</f>
        <v>5105.4553205128204</v>
      </c>
      <c r="L41" s="68">
        <f>IFERROR('6) Incurred (NY)'!E17/('1) Claims Notified'!E17-'2) Nil Settled (NY)'!E17),"")</f>
        <v>27895.617944297082</v>
      </c>
      <c r="M41" s="68">
        <f>IFERROR('6) Incurred (NY)'!F17/('1) Claims Notified'!F17-'2) Nil Settled (NY)'!F17),"")</f>
        <v>48140.280092592591</v>
      </c>
      <c r="N41" s="68">
        <f>IFERROR('6) Incurred (NY)'!G17/('1) Claims Notified'!G17-'2) Nil Settled (NY)'!G17),"")</f>
        <v>29248.748983050642</v>
      </c>
      <c r="O41" s="69">
        <f>IFERROR('6) Incurred (NY)'!I17/('1) Claims Notified'!I17-'2) Nil Settled (NY)'!I17),"")</f>
        <v>99844.933899082054</v>
      </c>
      <c r="P41" s="147"/>
      <c r="Q41" s="147"/>
      <c r="R41" s="148">
        <f t="shared" si="11"/>
        <v>2012</v>
      </c>
      <c r="S41" s="100">
        <f>IFERROR('2) Nil Settled (NY)'!D17/'1) Claims Notified'!D17,"")</f>
        <v>0.29411764705882354</v>
      </c>
      <c r="T41" s="101">
        <f>IFERROR('2) Nil Settled (NY)'!E17/'1) Claims Notified'!E17,"")</f>
        <v>0.39631705364291431</v>
      </c>
      <c r="U41" s="101">
        <f>IFERROR('2) Nil Settled (NY)'!F17/'1) Claims Notified'!F17,"")</f>
        <v>0.46798029556650245</v>
      </c>
      <c r="V41" s="101">
        <f>IFERROR('2) Nil Settled (NY)'!G17/'1) Claims Notified'!G17,"")</f>
        <v>0.31791907514450868</v>
      </c>
      <c r="W41" s="102">
        <f>IFERROR('2) Nil Settled (NY)'!I17/'1) Claims Notified'!I17,"")</f>
        <v>0.27225519287833827</v>
      </c>
      <c r="X41" s="151">
        <f>IFERROR(('2) Nil Settled (NY)'!G17+'2) Nil Settled (NY)'!E17)/('1) Claims Notified'!G17+'1) Claims Notified'!E17),"")</f>
        <v>0.36836682122617209</v>
      </c>
      <c r="Y41" s="147"/>
      <c r="Z41" s="148">
        <f t="shared" si="12"/>
        <v>2012</v>
      </c>
      <c r="AA41" s="153">
        <f>1-IFERROR(SUM('2) Nil Settled (NY)'!D17,'4) Settled At Cost (NY)'!D17)/'1) Claims Notified'!D17,"")</f>
        <v>0</v>
      </c>
      <c r="AB41" s="154">
        <f>1-IFERROR(SUM('2) Nil Settled (NY)'!E17,'4) Settled At Cost (NY)'!E17)/'1) Claims Notified'!E17,"")</f>
        <v>8.8070456365092475E-3</v>
      </c>
      <c r="AC41" s="154">
        <f>1-IFERROR(SUM('2) Nil Settled (NY)'!F17,'4) Settled At Cost (NY)'!F17)/'1) Claims Notified'!F17,"")</f>
        <v>4.9261083743842304E-3</v>
      </c>
      <c r="AD41" s="154">
        <f>1-IFERROR(SUM('2) Nil Settled (NY)'!G17,'4) Settled At Cost (NY)'!G17)/'1) Claims Notified'!G17,"")</f>
        <v>1.4450867052022698E-3</v>
      </c>
      <c r="AE41" s="155">
        <f>1-IFERROR(SUM('2) Nil Settled (NY)'!I17,'4) Settled At Cost (NY)'!I17)/'1) Claims Notified'!I17,"")</f>
        <v>-6.3056379821957442E-3</v>
      </c>
      <c r="AF41" s="151">
        <f>1-IFERROR(SUM('2) Nil Settled (NY)'!G17,'4) Settled At Cost (NY)'!G17,'2) Nil Settled (NY)'!E17,'4) Settled At Cost (NY)'!E17)/('1) Claims Notified'!G17+'1) Claims Notified'!E17),"")</f>
        <v>6.1823802163832875E-3</v>
      </c>
      <c r="AG41" s="147"/>
      <c r="AH41" s="148">
        <f t="shared" si="13"/>
        <v>2012</v>
      </c>
      <c r="AI41" s="100">
        <f>IFERROR('4) Settled At Cost (NY)'!D17/'1) Claims Notified'!D17,"")</f>
        <v>0.70588235294117652</v>
      </c>
      <c r="AJ41" s="101">
        <f>IFERROR('4) Settled At Cost (NY)'!E17/'1) Claims Notified'!E17,"")</f>
        <v>0.5948759007205765</v>
      </c>
      <c r="AK41" s="101">
        <f>IFERROR('4) Settled At Cost (NY)'!F17/'1) Claims Notified'!F17,"")</f>
        <v>0.52709359605911332</v>
      </c>
      <c r="AL41" s="101">
        <f>IFERROR('4) Settled At Cost (NY)'!G17/'1) Claims Notified'!G17,"")</f>
        <v>0.68063583815028905</v>
      </c>
      <c r="AM41" s="102">
        <f>IFERROR('4) Settled At Cost (NY)'!I17/'1) Claims Notified'!I17,"")</f>
        <v>0.73405044510385753</v>
      </c>
      <c r="AN41" s="71">
        <f>IFERROR(('4) Settled At Cost (NY)'!G17+'4) Settled At Cost (NY)'!E17)/('1) Claims Notified'!G17+'1) Claims Notified'!E17),"")</f>
        <v>0.62545079855744456</v>
      </c>
      <c r="AO41" s="146"/>
      <c r="AP41" s="146"/>
      <c r="AQ41" s="146"/>
      <c r="AR41" s="146"/>
      <c r="AS41" s="146"/>
    </row>
    <row r="42" spans="1:45" s="145" customFormat="1">
      <c r="A42" s="147"/>
      <c r="B42" s="148">
        <f t="shared" si="9"/>
        <v>2013</v>
      </c>
      <c r="C42" s="67">
        <f>IFERROR('6) Incurred (NY)'!D18/'1) Claims Notified'!D18,"")</f>
        <v>4846.5501746724894</v>
      </c>
      <c r="D42" s="68">
        <f>IFERROR('6) Incurred (NY)'!E18/'1) Claims Notified'!E18,"")</f>
        <v>14767.652324865279</v>
      </c>
      <c r="E42" s="68">
        <f>IFERROR('6) Incurred (NY)'!F18/'1) Claims Notified'!F18,"")</f>
        <v>20749.148997214485</v>
      </c>
      <c r="F42" s="68">
        <f>IFERROR('6) Incurred (NY)'!G18/'1) Claims Notified'!G18,"")</f>
        <v>18474.21818051576</v>
      </c>
      <c r="G42" s="69">
        <f>IFERROR('6) Incurred (NY)'!I18/'1) Claims Notified'!I18,"")</f>
        <v>70985.288252677899</v>
      </c>
      <c r="H42" s="70"/>
      <c r="I42" s="71"/>
      <c r="J42" s="148">
        <f t="shared" si="10"/>
        <v>2013</v>
      </c>
      <c r="K42" s="67">
        <f>IFERROR('6) Incurred (NY)'!D18/('1) Claims Notified'!D18-'2) Nil Settled (NY)'!D18),"")</f>
        <v>7024.4303164556959</v>
      </c>
      <c r="L42" s="68">
        <f>IFERROR('6) Incurred (NY)'!E18/('1) Claims Notified'!E18-'2) Nil Settled (NY)'!E18),"")</f>
        <v>26754.784337517431</v>
      </c>
      <c r="M42" s="68">
        <f>IFERROR('6) Incurred (NY)'!F18/('1) Claims Notified'!F18-'2) Nil Settled (NY)'!F18),"")</f>
        <v>36694.307832512313</v>
      </c>
      <c r="N42" s="68">
        <f>IFERROR('6) Incurred (NY)'!G18/('1) Claims Notified'!G18-'2) Nil Settled (NY)'!G18),"")</f>
        <v>28278.518179824561</v>
      </c>
      <c r="O42" s="69">
        <f>IFERROR('6) Incurred (NY)'!I18/('1) Claims Notified'!I18-'2) Nil Settled (NY)'!I18),"")</f>
        <v>99718.305812142746</v>
      </c>
      <c r="P42" s="147"/>
      <c r="Q42" s="147"/>
      <c r="R42" s="148">
        <f t="shared" si="11"/>
        <v>2013</v>
      </c>
      <c r="S42" s="100">
        <f>IFERROR('2) Nil Settled (NY)'!D18/'1) Claims Notified'!D18,"")</f>
        <v>0.31004366812227074</v>
      </c>
      <c r="T42" s="101">
        <f>IFERROR('2) Nil Settled (NY)'!E18/'1) Claims Notified'!E18,"")</f>
        <v>0.44803695150115475</v>
      </c>
      <c r="U42" s="101">
        <f>IFERROR('2) Nil Settled (NY)'!F18/'1) Claims Notified'!F18,"")</f>
        <v>0.43454038997214484</v>
      </c>
      <c r="V42" s="101">
        <f>IFERROR('2) Nil Settled (NY)'!G18/'1) Claims Notified'!G18,"")</f>
        <v>0.34670487106017189</v>
      </c>
      <c r="W42" s="102">
        <f>IFERROR('2) Nil Settled (NY)'!I18/'1) Claims Notified'!I18,"")</f>
        <v>0.28814185445142226</v>
      </c>
      <c r="X42" s="151">
        <f>IFERROR(('2) Nil Settled (NY)'!G18+'2) Nil Settled (NY)'!E18)/('1) Claims Notified'!G18+'1) Claims Notified'!E18),"")</f>
        <v>0.4126189283925889</v>
      </c>
      <c r="Y42" s="147"/>
      <c r="Z42" s="148">
        <f t="shared" si="12"/>
        <v>2013</v>
      </c>
      <c r="AA42" s="153">
        <f>1-IFERROR(SUM('2) Nil Settled (NY)'!D18,'4) Settled At Cost (NY)'!D18)/'1) Claims Notified'!D18,"")</f>
        <v>4.366812227074246E-3</v>
      </c>
      <c r="AB42" s="154">
        <f>1-IFERROR(SUM('2) Nil Settled (NY)'!E18,'4) Settled At Cost (NY)'!E18)/'1) Claims Notified'!E18,"")</f>
        <v>4.6189376443418473E-3</v>
      </c>
      <c r="AC42" s="154">
        <f>1-IFERROR(SUM('2) Nil Settled (NY)'!F18,'4) Settled At Cost (NY)'!F18)/'1) Claims Notified'!F18,"")</f>
        <v>8.3565459610027704E-3</v>
      </c>
      <c r="AD42" s="154">
        <f>1-IFERROR(SUM('2) Nil Settled (NY)'!G18,'4) Settled At Cost (NY)'!G18)/'1) Claims Notified'!G18,"")</f>
        <v>5.7306590257879542E-3</v>
      </c>
      <c r="AE42" s="155">
        <f>1-IFERROR(SUM('2) Nil Settled (NY)'!I18,'4) Settled At Cost (NY)'!I18)/'1) Claims Notified'!I18,"")</f>
        <v>-2.955301071296601E-3</v>
      </c>
      <c r="AF42" s="151">
        <f>1-IFERROR(SUM('2) Nil Settled (NY)'!G18,'4) Settled At Cost (NY)'!G18,'2) Nil Settled (NY)'!E18,'4) Settled At Cost (NY)'!E18)/('1) Claims Notified'!G18+'1) Claims Notified'!E18),"")</f>
        <v>5.0075112669003552E-3</v>
      </c>
      <c r="AG42" s="147"/>
      <c r="AH42" s="148">
        <f t="shared" si="13"/>
        <v>2013</v>
      </c>
      <c r="AI42" s="100">
        <f>IFERROR('4) Settled At Cost (NY)'!D18/'1) Claims Notified'!D18,"")</f>
        <v>0.68558951965065507</v>
      </c>
      <c r="AJ42" s="101">
        <f>IFERROR('4) Settled At Cost (NY)'!E18/'1) Claims Notified'!E18,"")</f>
        <v>0.54734411085450352</v>
      </c>
      <c r="AK42" s="101">
        <f>IFERROR('4) Settled At Cost (NY)'!F18/'1) Claims Notified'!F18,"")</f>
        <v>0.55710306406685239</v>
      </c>
      <c r="AL42" s="101">
        <f>IFERROR('4) Settled At Cost (NY)'!G18/'1) Claims Notified'!G18,"")</f>
        <v>0.64756446991404015</v>
      </c>
      <c r="AM42" s="102">
        <f>IFERROR('4) Settled At Cost (NY)'!I18/'1) Claims Notified'!I18,"")</f>
        <v>0.71481344661987445</v>
      </c>
      <c r="AN42" s="71">
        <f>IFERROR(('4) Settled At Cost (NY)'!G18+'4) Settled At Cost (NY)'!E18)/('1) Claims Notified'!G18+'1) Claims Notified'!E18),"")</f>
        <v>0.5823735603405108</v>
      </c>
      <c r="AO42" s="146"/>
      <c r="AP42" s="146"/>
      <c r="AQ42" s="146"/>
      <c r="AR42" s="146"/>
      <c r="AS42" s="146"/>
    </row>
    <row r="43" spans="1:45" s="145" customFormat="1">
      <c r="A43" s="147"/>
      <c r="B43" s="148">
        <f t="shared" si="9"/>
        <v>2014</v>
      </c>
      <c r="C43" s="67">
        <f>IFERROR('6) Incurred (NY)'!D19/'1) Claims Notified'!D19,"")</f>
        <v>5384.9011693548391</v>
      </c>
      <c r="D43" s="68">
        <f>IFERROR('6) Incurred (NY)'!E19/'1) Claims Notified'!E19,"")</f>
        <v>13687.517081992766</v>
      </c>
      <c r="E43" s="68">
        <f>IFERROR('6) Incurred (NY)'!F19/'1) Claims Notified'!F19,"")</f>
        <v>21283.643783068783</v>
      </c>
      <c r="F43" s="68">
        <f>IFERROR('6) Incurred (NY)'!G19/'1) Claims Notified'!G19,"")</f>
        <v>16523.096672051535</v>
      </c>
      <c r="G43" s="69">
        <f>IFERROR('6) Incurred (NY)'!I19/'1) Claims Notified'!I19,"")</f>
        <v>70211.407497946988</v>
      </c>
      <c r="H43" s="70"/>
      <c r="I43" s="71"/>
      <c r="J43" s="148">
        <f t="shared" si="10"/>
        <v>2014</v>
      </c>
      <c r="K43" s="67">
        <f>IFERROR('6) Incurred (NY)'!D19/('1) Claims Notified'!D19-'2) Nil Settled (NY)'!D19),"")</f>
        <v>7996.7394610778447</v>
      </c>
      <c r="L43" s="68">
        <f>IFERROR('6) Incurred (NY)'!E19/('1) Claims Notified'!E19-'2) Nil Settled (NY)'!E19),"")</f>
        <v>24220.869487907541</v>
      </c>
      <c r="M43" s="68">
        <f>IFERROR('6) Incurred (NY)'!F19/('1) Claims Notified'!F19-'2) Nil Settled (NY)'!F19),"")</f>
        <v>37074.734331797234</v>
      </c>
      <c r="N43" s="68">
        <f>IFERROR('6) Incurred (NY)'!G19/('1) Claims Notified'!G19-'2) Nil Settled (NY)'!G19),"")</f>
        <v>25569.492099999752</v>
      </c>
      <c r="O43" s="69">
        <f>IFERROR('6) Incurred (NY)'!I19/('1) Claims Notified'!I19-'2) Nil Settled (NY)'!I19),"")</f>
        <v>99689.199470975378</v>
      </c>
      <c r="P43" s="147"/>
      <c r="Q43" s="147"/>
      <c r="R43" s="148">
        <f t="shared" si="11"/>
        <v>2014</v>
      </c>
      <c r="S43" s="100">
        <f>IFERROR('2) Nil Settled (NY)'!D19/'1) Claims Notified'!D19,"")</f>
        <v>0.32661290322580644</v>
      </c>
      <c r="T43" s="101">
        <f>IFERROR('2) Nil Settled (NY)'!E19/'1) Claims Notified'!E19,"")</f>
        <v>0.43488745980707394</v>
      </c>
      <c r="U43" s="101">
        <f>IFERROR('2) Nil Settled (NY)'!F19/'1) Claims Notified'!F19,"")</f>
        <v>0.42592592592592593</v>
      </c>
      <c r="V43" s="101">
        <f>IFERROR('2) Nil Settled (NY)'!G19/'1) Claims Notified'!G19,"")</f>
        <v>0.35379644588045234</v>
      </c>
      <c r="W43" s="102">
        <f>IFERROR('2) Nil Settled (NY)'!I19/'1) Claims Notified'!I19,"")</f>
        <v>0.29569694740713498</v>
      </c>
      <c r="X43" s="151">
        <f>IFERROR(('2) Nil Settled (NY)'!G19+'2) Nil Settled (NY)'!E19)/('1) Claims Notified'!G19+'1) Claims Notified'!E19),"")</f>
        <v>0.40794417606011807</v>
      </c>
      <c r="Y43" s="147"/>
      <c r="Z43" s="148">
        <f t="shared" si="12"/>
        <v>2014</v>
      </c>
      <c r="AA43" s="153">
        <f>1-IFERROR(SUM('2) Nil Settled (NY)'!D19,'4) Settled At Cost (NY)'!D19)/'1) Claims Notified'!D19,"")</f>
        <v>4.0322580645161255E-3</v>
      </c>
      <c r="AB43" s="154">
        <f>1-IFERROR(SUM('2) Nil Settled (NY)'!E19,'4) Settled At Cost (NY)'!E19)/'1) Claims Notified'!E19,"")</f>
        <v>4.0192926045016231E-3</v>
      </c>
      <c r="AC43" s="154">
        <f>1-IFERROR(SUM('2) Nil Settled (NY)'!F19,'4) Settled At Cost (NY)'!F19)/'1) Claims Notified'!F19,"")</f>
        <v>7.9365079365079083E-3</v>
      </c>
      <c r="AD43" s="154">
        <f>1-IFERROR(SUM('2) Nil Settled (NY)'!G19,'4) Settled At Cost (NY)'!G19)/'1) Claims Notified'!G19,"")</f>
        <v>3.231017770597755E-3</v>
      </c>
      <c r="AE43" s="155">
        <f>1-IFERROR(SUM('2) Nil Settled (NY)'!I19,'4) Settled At Cost (NY)'!I19)/'1) Claims Notified'!I19,"")</f>
        <v>2.2066936373666968E-3</v>
      </c>
      <c r="AF43" s="151">
        <f>1-IFERROR(SUM('2) Nil Settled (NY)'!G19,'4) Settled At Cost (NY)'!G19,'2) Nil Settled (NY)'!E19,'4) Settled At Cost (NY)'!E19)/('1) Claims Notified'!G19+'1) Claims Notified'!E19),"")</f>
        <v>3.7573805689747886E-3</v>
      </c>
      <c r="AG43" s="147"/>
      <c r="AH43" s="148">
        <f t="shared" si="13"/>
        <v>2014</v>
      </c>
      <c r="AI43" s="100">
        <f>IFERROR('4) Settled At Cost (NY)'!D19/'1) Claims Notified'!D19,"")</f>
        <v>0.66935483870967738</v>
      </c>
      <c r="AJ43" s="101">
        <f>IFERROR('4) Settled At Cost (NY)'!E19/'1) Claims Notified'!E19,"")</f>
        <v>0.56109324758842438</v>
      </c>
      <c r="AK43" s="101">
        <f>IFERROR('4) Settled At Cost (NY)'!F19/'1) Claims Notified'!F19,"")</f>
        <v>0.56613756613756616</v>
      </c>
      <c r="AL43" s="101">
        <f>IFERROR('4) Settled At Cost (NY)'!G19/'1) Claims Notified'!G19,"")</f>
        <v>0.64297253634894991</v>
      </c>
      <c r="AM43" s="102">
        <f>IFERROR('4) Settled At Cost (NY)'!I19/'1) Claims Notified'!I19,"")</f>
        <v>0.70209635895549838</v>
      </c>
      <c r="AN43" s="71">
        <f>IFERROR(('4) Settled At Cost (NY)'!G19+'4) Settled At Cost (NY)'!E19)/('1) Claims Notified'!G19+'1) Claims Notified'!E19),"")</f>
        <v>0.58829844337090709</v>
      </c>
      <c r="AO43" s="146"/>
      <c r="AP43" s="146"/>
      <c r="AQ43" s="146"/>
      <c r="AR43" s="146"/>
      <c r="AS43" s="146"/>
    </row>
    <row r="44" spans="1:45" s="145" customFormat="1">
      <c r="A44" s="147"/>
      <c r="B44" s="148">
        <f t="shared" si="9"/>
        <v>2015</v>
      </c>
      <c r="C44" s="67">
        <f>IFERROR('6) Incurred (NY)'!D20/'1) Claims Notified'!D20,"")</f>
        <v>5586.1185973337788</v>
      </c>
      <c r="D44" s="68">
        <f>IFERROR('6) Incurred (NY)'!E20/'1) Claims Notified'!E20,"")</f>
        <v>16259.030728417269</v>
      </c>
      <c r="E44" s="68">
        <f>IFERROR('6) Incurred (NY)'!F20/'1) Claims Notified'!F20,"")</f>
        <v>17708.760295698929</v>
      </c>
      <c r="F44" s="68">
        <f>IFERROR('6) Incurred (NY)'!G20/'1) Claims Notified'!G20,"")</f>
        <v>19459.713740219093</v>
      </c>
      <c r="G44" s="69">
        <f>IFERROR('6) Incurred (NY)'!I20/'1) Claims Notified'!I20,"")</f>
        <v>74560.467054647612</v>
      </c>
      <c r="H44" s="70"/>
      <c r="I44" s="71"/>
      <c r="J44" s="148">
        <f t="shared" si="10"/>
        <v>2015</v>
      </c>
      <c r="K44" s="67">
        <f>IFERROR('6) Incurred (NY)'!D20/('1) Claims Notified'!D20-'2) Nil Settled (NY)'!D20),"")</f>
        <v>8857.9880614864214</v>
      </c>
      <c r="L44" s="68">
        <f>IFERROR('6) Incurred (NY)'!E20/('1) Claims Notified'!E20-'2) Nil Settled (NY)'!E20),"")</f>
        <v>27270.048521870289</v>
      </c>
      <c r="M44" s="68">
        <f>IFERROR('6) Incurred (NY)'!F20/('1) Claims Notified'!F20-'2) Nil Settled (NY)'!F20),"")</f>
        <v>35040.738457446816</v>
      </c>
      <c r="N44" s="68">
        <f>IFERROR('6) Incurred (NY)'!G20/('1) Claims Notified'!G20-'2) Nil Settled (NY)'!G20),"")</f>
        <v>28454.821693363843</v>
      </c>
      <c r="O44" s="69">
        <f>IFERROR('6) Incurred (NY)'!I20/('1) Claims Notified'!I20-'2) Nil Settled (NY)'!I20),"")</f>
        <v>104689.28558046687</v>
      </c>
      <c r="P44" s="147"/>
      <c r="Q44" s="147"/>
      <c r="R44" s="148">
        <f t="shared" si="11"/>
        <v>2015</v>
      </c>
      <c r="S44" s="100">
        <f>IFERROR('2) Nil Settled (NY)'!D20/'1) Claims Notified'!D20,"")</f>
        <v>0.36936936936936937</v>
      </c>
      <c r="T44" s="101">
        <f>IFERROR('2) Nil Settled (NY)'!E20/'1) Claims Notified'!E20,"")</f>
        <v>0.40377697841726617</v>
      </c>
      <c r="U44" s="101">
        <f>IFERROR('2) Nil Settled (NY)'!F20/'1) Claims Notified'!F20,"")</f>
        <v>0.4946236559139785</v>
      </c>
      <c r="V44" s="101">
        <f>IFERROR('2) Nil Settled (NY)'!G20/'1) Claims Notified'!G20,"")</f>
        <v>0.31611893583724571</v>
      </c>
      <c r="W44" s="102">
        <f>IFERROR('2) Nil Settled (NY)'!I20/'1) Claims Notified'!I20,"")</f>
        <v>0.28779276082327893</v>
      </c>
      <c r="X44" s="151">
        <f>IFERROR(('2) Nil Settled (NY)'!G20+'2) Nil Settled (NY)'!E20)/('1) Claims Notified'!G20+'1) Claims Notified'!E20),"")</f>
        <v>0.37178754997144486</v>
      </c>
      <c r="Y44" s="147"/>
      <c r="Z44" s="148">
        <f t="shared" si="12"/>
        <v>2015</v>
      </c>
      <c r="AA44" s="153">
        <f>1-IFERROR(SUM('2) Nil Settled (NY)'!D20,'4) Settled At Cost (NY)'!D20)/'1) Claims Notified'!D20,"")</f>
        <v>9.009009009009028E-3</v>
      </c>
      <c r="AB44" s="154">
        <f>1-IFERROR(SUM('2) Nil Settled (NY)'!E20,'4) Settled At Cost (NY)'!E20)/'1) Claims Notified'!E20,"")</f>
        <v>1.5287769784172678E-2</v>
      </c>
      <c r="AC44" s="154">
        <f>1-IFERROR(SUM('2) Nil Settled (NY)'!F20,'4) Settled At Cost (NY)'!F20)/'1) Claims Notified'!F20,"")</f>
        <v>1.6129032258064502E-2</v>
      </c>
      <c r="AD44" s="154">
        <f>1-IFERROR(SUM('2) Nil Settled (NY)'!G20,'4) Settled At Cost (NY)'!G20)/'1) Claims Notified'!G20,"")</f>
        <v>1.0954616588419452E-2</v>
      </c>
      <c r="AE44" s="155">
        <f>1-IFERROR(SUM('2) Nil Settled (NY)'!I20,'4) Settled At Cost (NY)'!I20)/'1) Claims Notified'!I20,"")</f>
        <v>1.0645848119233525E-2</v>
      </c>
      <c r="AF44" s="151">
        <f>1-IFERROR(SUM('2) Nil Settled (NY)'!G20,'4) Settled At Cost (NY)'!G20,'2) Nil Settled (NY)'!E20,'4) Settled At Cost (NY)'!E20)/('1) Claims Notified'!G20+'1) Claims Notified'!E20),"")</f>
        <v>1.3706453455168521E-2</v>
      </c>
      <c r="AG44" s="147"/>
      <c r="AH44" s="148">
        <f t="shared" si="13"/>
        <v>2015</v>
      </c>
      <c r="AI44" s="100">
        <f>IFERROR('4) Settled At Cost (NY)'!D20/'1) Claims Notified'!D20,"")</f>
        <v>0.6216216216216216</v>
      </c>
      <c r="AJ44" s="101">
        <f>IFERROR('4) Settled At Cost (NY)'!E20/'1) Claims Notified'!E20,"")</f>
        <v>0.5809352517985612</v>
      </c>
      <c r="AK44" s="101">
        <f>IFERROR('4) Settled At Cost (NY)'!F20/'1) Claims Notified'!F20,"")</f>
        <v>0.489247311827957</v>
      </c>
      <c r="AL44" s="101">
        <f>IFERROR('4) Settled At Cost (NY)'!G20/'1) Claims Notified'!G20,"")</f>
        <v>0.67292644757433495</v>
      </c>
      <c r="AM44" s="102">
        <f>IFERROR('4) Settled At Cost (NY)'!I20/'1) Claims Notified'!I20,"")</f>
        <v>0.7015613910574876</v>
      </c>
      <c r="AN44" s="71">
        <f>IFERROR(('4) Settled At Cost (NY)'!G20+'4) Settled At Cost (NY)'!E20)/('1) Claims Notified'!G20+'1) Claims Notified'!E20),"")</f>
        <v>0.61450599657338667</v>
      </c>
      <c r="AO44" s="146"/>
      <c r="AP44" s="146"/>
      <c r="AQ44" s="146"/>
      <c r="AR44" s="146"/>
      <c r="AS44" s="146"/>
    </row>
    <row r="45" spans="1:45" s="145" customFormat="1">
      <c r="A45" s="147"/>
      <c r="B45" s="148">
        <f t="shared" si="9"/>
        <v>2016</v>
      </c>
      <c r="C45" s="67">
        <f>IFERROR('6) Incurred (NY)'!D21/'1) Claims Notified'!D21,"")</f>
        <v>6440.7142745098035</v>
      </c>
      <c r="D45" s="68">
        <f>IFERROR('6) Incurred (NY)'!E21/'1) Claims Notified'!E21,"")</f>
        <v>17947.62925049309</v>
      </c>
      <c r="E45" s="68">
        <f>IFERROR('6) Incurred (NY)'!F21/'1) Claims Notified'!F21,"")</f>
        <v>28423.972499999996</v>
      </c>
      <c r="F45" s="68">
        <f>IFERROR('6) Incurred (NY)'!G21/'1) Claims Notified'!G21,"")</f>
        <v>21642.851852551983</v>
      </c>
      <c r="G45" s="69">
        <f>IFERROR('6) Incurred (NY)'!I21/'1) Claims Notified'!I21,"")</f>
        <v>80781.49076490289</v>
      </c>
      <c r="H45" s="70"/>
      <c r="I45" s="71"/>
      <c r="J45" s="148">
        <f t="shared" si="10"/>
        <v>2016</v>
      </c>
      <c r="K45" s="67">
        <f>IFERROR('6) Incurred (NY)'!D21/('1) Claims Notified'!D21-'2) Nil Settled (NY)'!D21),"")</f>
        <v>10461.032738853502</v>
      </c>
      <c r="L45" s="68">
        <f>IFERROR('6) Incurred (NY)'!E21/('1) Claims Notified'!E21-'2) Nil Settled (NY)'!E21),"")</f>
        <v>29118.233695999985</v>
      </c>
      <c r="M45" s="68">
        <f>IFERROR('6) Incurred (NY)'!F21/('1) Claims Notified'!F21-'2) Nil Settled (NY)'!F21),"")</f>
        <v>51196.394912280695</v>
      </c>
      <c r="N45" s="68">
        <f>IFERROR('6) Incurred (NY)'!G21/('1) Claims Notified'!G21-'2) Nil Settled (NY)'!G21),"")</f>
        <v>30860.023261455524</v>
      </c>
      <c r="O45" s="69">
        <f>IFERROR('6) Incurred (NY)'!I21/('1) Claims Notified'!I21-'2) Nil Settled (NY)'!I21),"")</f>
        <v>111802.9246860384</v>
      </c>
      <c r="P45" s="147"/>
      <c r="Q45" s="147"/>
      <c r="R45" s="148">
        <f t="shared" si="11"/>
        <v>2016</v>
      </c>
      <c r="S45" s="100">
        <f>IFERROR('2) Nil Settled (NY)'!D21/'1) Claims Notified'!D21,"")</f>
        <v>0.3843137254901961</v>
      </c>
      <c r="T45" s="101">
        <f>IFERROR('2) Nil Settled (NY)'!E21/'1) Claims Notified'!E21,"")</f>
        <v>0.38362919132149903</v>
      </c>
      <c r="U45" s="101">
        <f>IFERROR('2) Nil Settled (NY)'!F21/'1) Claims Notified'!F21,"")</f>
        <v>0.44480519480519481</v>
      </c>
      <c r="V45" s="101">
        <f>IFERROR('2) Nil Settled (NY)'!G21/'1) Claims Notified'!G21,"")</f>
        <v>0.29867674858223064</v>
      </c>
      <c r="W45" s="102">
        <f>IFERROR('2) Nil Settled (NY)'!I21/'1) Claims Notified'!I21,"")</f>
        <v>0.27746531683539555</v>
      </c>
      <c r="X45" s="151">
        <f>IFERROR(('2) Nil Settled (NY)'!G21+'2) Nil Settled (NY)'!E21)/('1) Claims Notified'!G21+'1) Claims Notified'!E21),"")</f>
        <v>0.35450421257290993</v>
      </c>
      <c r="Y45" s="147"/>
      <c r="Z45" s="148">
        <f t="shared" si="12"/>
        <v>2016</v>
      </c>
      <c r="AA45" s="153">
        <f>1-IFERROR(SUM('2) Nil Settled (NY)'!D21,'4) Settled At Cost (NY)'!D21)/'1) Claims Notified'!D21,"")</f>
        <v>7.8431372549019329E-3</v>
      </c>
      <c r="AB45" s="154">
        <f>1-IFERROR(SUM('2) Nil Settled (NY)'!E21,'4) Settled At Cost (NY)'!E21)/'1) Claims Notified'!E21,"")</f>
        <v>2.3668639053254448E-2</v>
      </c>
      <c r="AC45" s="154">
        <f>1-IFERROR(SUM('2) Nil Settled (NY)'!F21,'4) Settled At Cost (NY)'!F21)/'1) Claims Notified'!F21,"")</f>
        <v>1.6233766233766267E-2</v>
      </c>
      <c r="AD45" s="154">
        <f>1-IFERROR(SUM('2) Nil Settled (NY)'!G21,'4) Settled At Cost (NY)'!G21)/'1) Claims Notified'!G21,"")</f>
        <v>3.5916824196597363E-2</v>
      </c>
      <c r="AE45" s="155">
        <f>1-IFERROR(SUM('2) Nil Settled (NY)'!I21,'4) Settled At Cost (NY)'!I21)/'1) Claims Notified'!I21,"")</f>
        <v>2.7746531683539577E-2</v>
      </c>
      <c r="AF45" s="151">
        <f>1-IFERROR(SUM('2) Nil Settled (NY)'!G21,'4) Settled At Cost (NY)'!G21,'2) Nil Settled (NY)'!E21,'4) Settled At Cost (NY)'!E21)/('1) Claims Notified'!G21+'1) Claims Notified'!E21),"")</f>
        <v>2.7867790019442618E-2</v>
      </c>
      <c r="AG45" s="147"/>
      <c r="AH45" s="148">
        <f t="shared" si="13"/>
        <v>2016</v>
      </c>
      <c r="AI45" s="100">
        <f>IFERROR('4) Settled At Cost (NY)'!D21/'1) Claims Notified'!D21,"")</f>
        <v>0.60784313725490191</v>
      </c>
      <c r="AJ45" s="101">
        <f>IFERROR('4) Settled At Cost (NY)'!E21/'1) Claims Notified'!E21,"")</f>
        <v>0.59270216962524658</v>
      </c>
      <c r="AK45" s="101">
        <f>IFERROR('4) Settled At Cost (NY)'!F21/'1) Claims Notified'!F21,"")</f>
        <v>0.53896103896103897</v>
      </c>
      <c r="AL45" s="101">
        <f>IFERROR('4) Settled At Cost (NY)'!G21/'1) Claims Notified'!G21,"")</f>
        <v>0.66540642722117205</v>
      </c>
      <c r="AM45" s="102">
        <f>IFERROR('4) Settled At Cost (NY)'!I21/'1) Claims Notified'!I21,"")</f>
        <v>0.69478815148106488</v>
      </c>
      <c r="AN45" s="71">
        <f>IFERROR(('4) Settled At Cost (NY)'!G21+'4) Settled At Cost (NY)'!E21)/('1) Claims Notified'!G21+'1) Claims Notified'!E21),"")</f>
        <v>0.6176279974076474</v>
      </c>
      <c r="AO45" s="146"/>
      <c r="AP45" s="146"/>
      <c r="AQ45" s="146"/>
      <c r="AR45" s="146"/>
      <c r="AS45" s="146"/>
    </row>
    <row r="46" spans="1:45" s="145" customFormat="1">
      <c r="A46" s="147"/>
      <c r="B46" s="148">
        <f t="shared" si="9"/>
        <v>2017</v>
      </c>
      <c r="C46" s="67">
        <f>IFERROR('6) Incurred (NY)'!D22/'1) Claims Notified'!D22,"")</f>
        <v>7890.9647147147143</v>
      </c>
      <c r="D46" s="68">
        <f>IFERROR('6) Incurred (NY)'!E22/'1) Claims Notified'!E22,"")</f>
        <v>20318.020947391091</v>
      </c>
      <c r="E46" s="68">
        <f>IFERROR('6) Incurred (NY)'!F22/'1) Claims Notified'!F22,"")</f>
        <v>39520.78516556292</v>
      </c>
      <c r="F46" s="68">
        <f>IFERROR('6) Incurred (NY)'!G22/'1) Claims Notified'!G22,"")</f>
        <v>19080.176023391614</v>
      </c>
      <c r="G46" s="69">
        <f>IFERROR('6) Incurred (NY)'!I22/'1) Claims Notified'!I22,"")</f>
        <v>85908.929666077718</v>
      </c>
      <c r="H46" s="70"/>
      <c r="I46" s="71"/>
      <c r="J46" s="148">
        <f t="shared" si="10"/>
        <v>2017</v>
      </c>
      <c r="K46" s="67">
        <f>IFERROR('6) Incurred (NY)'!D22/('1) Claims Notified'!D22-'2) Nil Settled (NY)'!D22),"")</f>
        <v>11730.764508928571</v>
      </c>
      <c r="L46" s="68">
        <f>IFERROR('6) Incurred (NY)'!E22/('1) Claims Notified'!E22-'2) Nil Settled (NY)'!E22),"")</f>
        <v>30758.35786497359</v>
      </c>
      <c r="M46" s="68">
        <f>IFERROR('6) Incurred (NY)'!F22/('1) Claims Notified'!F22-'2) Nil Settled (NY)'!F22),"")</f>
        <v>68201.583542857144</v>
      </c>
      <c r="N46" s="68">
        <f>IFERROR('6) Incurred (NY)'!G22/('1) Claims Notified'!G22-'2) Nil Settled (NY)'!G22),"")</f>
        <v>27189.250833333052</v>
      </c>
      <c r="O46" s="69">
        <f>IFERROR('6) Incurred (NY)'!I22/('1) Claims Notified'!I22-'2) Nil Settled (NY)'!I22),"")</f>
        <v>117095.38172863569</v>
      </c>
      <c r="P46" s="147"/>
      <c r="Q46" s="147"/>
      <c r="R46" s="148">
        <f t="shared" si="11"/>
        <v>2017</v>
      </c>
      <c r="S46" s="100">
        <f>IFERROR('2) Nil Settled (NY)'!D22/'1) Claims Notified'!D22,"")</f>
        <v>0.32732732732732733</v>
      </c>
      <c r="T46" s="101">
        <f>IFERROR('2) Nil Settled (NY)'!E22/'1) Claims Notified'!E22,"")</f>
        <v>0.33943089430894308</v>
      </c>
      <c r="U46" s="101">
        <f>IFERROR('2) Nil Settled (NY)'!F22/'1) Claims Notified'!F22,"")</f>
        <v>0.42052980132450329</v>
      </c>
      <c r="V46" s="101">
        <f>IFERROR('2) Nil Settled (NY)'!G22/'1) Claims Notified'!G22,"")</f>
        <v>0.2982456140350877</v>
      </c>
      <c r="W46" s="102">
        <f>IFERROR('2) Nil Settled (NY)'!I22/'1) Claims Notified'!I22,"")</f>
        <v>0.26633374947981692</v>
      </c>
      <c r="X46" s="151">
        <f>IFERROR(('2) Nil Settled (NY)'!G22+'2) Nil Settled (NY)'!E22)/('1) Claims Notified'!G22+'1) Claims Notified'!E22),"")</f>
        <v>0.32531730126920505</v>
      </c>
      <c r="Y46" s="147"/>
      <c r="Z46" s="148">
        <f t="shared" si="12"/>
        <v>2017</v>
      </c>
      <c r="AA46" s="153">
        <f>1-IFERROR(SUM('2) Nil Settled (NY)'!D22,'4) Settled At Cost (NY)'!D22)/'1) Claims Notified'!D22,"")</f>
        <v>2.7027027027026973E-2</v>
      </c>
      <c r="AB46" s="154">
        <f>1-IFERROR(SUM('2) Nil Settled (NY)'!E22,'4) Settled At Cost (NY)'!E22)/'1) Claims Notified'!E22,"")</f>
        <v>3.963414634146345E-2</v>
      </c>
      <c r="AC46" s="154">
        <f>1-IFERROR(SUM('2) Nil Settled (NY)'!F22,'4) Settled At Cost (NY)'!F22)/'1) Claims Notified'!F22,"")</f>
        <v>0.10264900662251653</v>
      </c>
      <c r="AD46" s="154">
        <f>1-IFERROR(SUM('2) Nil Settled (NY)'!G22,'4) Settled At Cost (NY)'!G22)/'1) Claims Notified'!G22,"")</f>
        <v>3.8986354775828458E-2</v>
      </c>
      <c r="AE46" s="155">
        <f>1-IFERROR(SUM('2) Nil Settled (NY)'!I22,'4) Settled At Cost (NY)'!I22)/'1) Claims Notified'!I22,"")</f>
        <v>5.285060341240122E-2</v>
      </c>
      <c r="AF46" s="151">
        <f>1-IFERROR(SUM('2) Nil Settled (NY)'!G22,'4) Settled At Cost (NY)'!G22,'2) Nil Settled (NY)'!E22,'4) Settled At Cost (NY)'!E22)/('1) Claims Notified'!G22+'1) Claims Notified'!E22),"")</f>
        <v>3.9412157648630597E-2</v>
      </c>
      <c r="AG46" s="147"/>
      <c r="AH46" s="148">
        <f t="shared" si="13"/>
        <v>2017</v>
      </c>
      <c r="AI46" s="100">
        <f>IFERROR('4) Settled At Cost (NY)'!D22/'1) Claims Notified'!D22,"")</f>
        <v>0.64564564564564564</v>
      </c>
      <c r="AJ46" s="101">
        <f>IFERROR('4) Settled At Cost (NY)'!E22/'1) Claims Notified'!E22,"")</f>
        <v>0.62093495934959353</v>
      </c>
      <c r="AK46" s="101">
        <f>IFERROR('4) Settled At Cost (NY)'!F22/'1) Claims Notified'!F22,"")</f>
        <v>0.47682119205298013</v>
      </c>
      <c r="AL46" s="101">
        <f>IFERROR('4) Settled At Cost (NY)'!G22/'1) Claims Notified'!G22,"")</f>
        <v>0.66276803118908378</v>
      </c>
      <c r="AM46" s="102">
        <f>IFERROR('4) Settled At Cost (NY)'!I22/'1) Claims Notified'!I22,"")</f>
        <v>0.68081564710778197</v>
      </c>
      <c r="AN46" s="71">
        <f>IFERROR(('4) Settled At Cost (NY)'!G22+'4) Settled At Cost (NY)'!E22)/('1) Claims Notified'!G22+'1) Claims Notified'!E22),"")</f>
        <v>0.6352705410821643</v>
      </c>
      <c r="AO46" s="146"/>
      <c r="AP46" s="146"/>
      <c r="AQ46" s="146"/>
      <c r="AR46" s="146"/>
      <c r="AS46" s="146"/>
    </row>
    <row r="47" spans="1:45" s="145" customFormat="1">
      <c r="A47" s="147"/>
      <c r="B47" s="148">
        <f t="shared" si="9"/>
        <v>2018</v>
      </c>
      <c r="C47" s="67">
        <f>IFERROR('6) Incurred (NY)'!D23/'1) Claims Notified'!D23,"")</f>
        <v>9433.4611836734675</v>
      </c>
      <c r="D47" s="68">
        <f>IFERROR('6) Incurred (NY)'!E23/'1) Claims Notified'!E23,"")</f>
        <v>19575.06363146428</v>
      </c>
      <c r="E47" s="68">
        <f>IFERROR('6) Incurred (NY)'!F23/'1) Claims Notified'!F23,"")</f>
        <v>35900.974264150944</v>
      </c>
      <c r="F47" s="68">
        <f>IFERROR('6) Incurred (NY)'!G23/'1) Claims Notified'!G23,"")</f>
        <v>22284.430917107584</v>
      </c>
      <c r="G47" s="69">
        <f>IFERROR('6) Incurred (NY)'!I23/'1) Claims Notified'!I23,"")</f>
        <v>99352.05267456107</v>
      </c>
      <c r="H47" s="70"/>
      <c r="I47" s="71"/>
      <c r="J47" s="148">
        <f t="shared" si="10"/>
        <v>2018</v>
      </c>
      <c r="K47" s="67">
        <f>IFERROR('6) Incurred (NY)'!D23/('1) Claims Notified'!D23-'2) Nil Settled (NY)'!D23),"")</f>
        <v>12769.049668508285</v>
      </c>
      <c r="L47" s="68">
        <f>IFERROR('6) Incurred (NY)'!E23/('1) Claims Notified'!E23-'2) Nil Settled (NY)'!E23),"")</f>
        <v>31093.613470805245</v>
      </c>
      <c r="M47" s="68">
        <f>IFERROR('6) Incurred (NY)'!F23/('1) Claims Notified'!F23-'2) Nil Settled (NY)'!F23),"")</f>
        <v>60597.18585987261</v>
      </c>
      <c r="N47" s="68">
        <f>IFERROR('6) Incurred (NY)'!G23/('1) Claims Notified'!G23-'2) Nil Settled (NY)'!G23),"")</f>
        <v>33784.15061497326</v>
      </c>
      <c r="O47" s="69">
        <f>IFERROR('6) Incurred (NY)'!I23/('1) Claims Notified'!I23-'2) Nil Settled (NY)'!I23),"")</f>
        <v>131662.97456709959</v>
      </c>
      <c r="P47" s="147"/>
      <c r="Q47" s="147"/>
      <c r="R47" s="148">
        <f t="shared" si="11"/>
        <v>2018</v>
      </c>
      <c r="S47" s="100">
        <f>IFERROR('2) Nil Settled (NY)'!D23/'1) Claims Notified'!D23,"")</f>
        <v>0.26122448979591839</v>
      </c>
      <c r="T47" s="101">
        <f>IFERROR('2) Nil Settled (NY)'!E23/'1) Claims Notified'!E23,"")</f>
        <v>0.37044745057232048</v>
      </c>
      <c r="U47" s="101">
        <f>IFERROR('2) Nil Settled (NY)'!F23/'1) Claims Notified'!F23,"")</f>
        <v>0.40754716981132078</v>
      </c>
      <c r="V47" s="101">
        <f>IFERROR('2) Nil Settled (NY)'!G23/'1) Claims Notified'!G23,"")</f>
        <v>0.3403880070546737</v>
      </c>
      <c r="W47" s="102">
        <f>IFERROR('2) Nil Settled (NY)'!I23/'1) Claims Notified'!I23,"")</f>
        <v>0.245406288280931</v>
      </c>
      <c r="X47" s="151">
        <f>IFERROR(('2) Nil Settled (NY)'!G23+'2) Nil Settled (NY)'!E23)/('1) Claims Notified'!G23+'1) Claims Notified'!E23),"")</f>
        <v>0.35929319371727747</v>
      </c>
      <c r="Y47" s="147"/>
      <c r="Z47" s="148">
        <f t="shared" si="12"/>
        <v>2018</v>
      </c>
      <c r="AA47" s="153">
        <f>1-IFERROR(SUM('2) Nil Settled (NY)'!D23,'4) Settled At Cost (NY)'!D23)/'1) Claims Notified'!D23,"")</f>
        <v>7.7551020408163307E-2</v>
      </c>
      <c r="AB47" s="154">
        <f>1-IFERROR(SUM('2) Nil Settled (NY)'!E23,'4) Settled At Cost (NY)'!E23)/'1) Claims Notified'!E23,"")</f>
        <v>0.11550468262226843</v>
      </c>
      <c r="AC47" s="154">
        <f>1-IFERROR(SUM('2) Nil Settled (NY)'!F23,'4) Settled At Cost (NY)'!F23)/'1) Claims Notified'!F23,"")</f>
        <v>0.13584905660377355</v>
      </c>
      <c r="AD47" s="154">
        <f>1-IFERROR(SUM('2) Nil Settled (NY)'!G23,'4) Settled At Cost (NY)'!G23)/'1) Claims Notified'!G23,"")</f>
        <v>0.11816578483245155</v>
      </c>
      <c r="AE47" s="155">
        <f>1-IFERROR(SUM('2) Nil Settled (NY)'!I23,'4) Settled At Cost (NY)'!I23)/'1) Claims Notified'!I23,"")</f>
        <v>0.13597386688444268</v>
      </c>
      <c r="AF47" s="151">
        <f>1-IFERROR(SUM('2) Nil Settled (NY)'!G23,'4) Settled At Cost (NY)'!G23,'2) Nil Settled (NY)'!E23,'4) Settled At Cost (NY)'!E23)/('1) Claims Notified'!G23+'1) Claims Notified'!E23),"")</f>
        <v>0.11649214659685869</v>
      </c>
      <c r="AG47" s="147"/>
      <c r="AH47" s="148">
        <f t="shared" si="13"/>
        <v>2018</v>
      </c>
      <c r="AI47" s="100">
        <f>IFERROR('4) Settled At Cost (NY)'!D23/'1) Claims Notified'!D23,"")</f>
        <v>0.66122448979591841</v>
      </c>
      <c r="AJ47" s="101">
        <f>IFERROR('4) Settled At Cost (NY)'!E23/'1) Claims Notified'!E23,"")</f>
        <v>0.51404786680541104</v>
      </c>
      <c r="AK47" s="101">
        <f>IFERROR('4) Settled At Cost (NY)'!F23/'1) Claims Notified'!F23,"")</f>
        <v>0.45660377358490567</v>
      </c>
      <c r="AL47" s="101">
        <f>IFERROR('4) Settled At Cost (NY)'!G23/'1) Claims Notified'!G23,"")</f>
        <v>0.5414462081128748</v>
      </c>
      <c r="AM47" s="102">
        <f>IFERROR('4) Settled At Cost (NY)'!I23/'1) Claims Notified'!I23,"")</f>
        <v>0.6186198448346264</v>
      </c>
      <c r="AN47" s="71">
        <f>IFERROR(('4) Settled At Cost (NY)'!G23+'4) Settled At Cost (NY)'!E23)/('1) Claims Notified'!G23+'1) Claims Notified'!E23),"")</f>
        <v>0.52421465968586389</v>
      </c>
      <c r="AO47" s="146"/>
      <c r="AP47" s="146"/>
      <c r="AQ47" s="146"/>
      <c r="AR47" s="146"/>
      <c r="AS47" s="146"/>
    </row>
    <row r="48" spans="1:45" s="145" customFormat="1">
      <c r="A48" s="147"/>
      <c r="B48" s="148">
        <f t="shared" si="9"/>
        <v>2019</v>
      </c>
      <c r="C48" s="67">
        <f>IFERROR('6) Incurred (NY)'!D24/'1) Claims Notified'!D24,"")</f>
        <v>8734.6163698630135</v>
      </c>
      <c r="D48" s="68">
        <f>IFERROR('6) Incurred (NY)'!E24/'1) Claims Notified'!E24,"")</f>
        <v>20811.495346341468</v>
      </c>
      <c r="E48" s="68">
        <f>IFERROR('6) Incurred (NY)'!F24/'1) Claims Notified'!F24,"")</f>
        <v>37093.872779456193</v>
      </c>
      <c r="F48" s="68">
        <f>IFERROR('6) Incurred (NY)'!G24/'1) Claims Notified'!G24,"")</f>
        <v>22494.951876332627</v>
      </c>
      <c r="G48" s="69">
        <f>IFERROR('6) Incurred (NY)'!I24/'1) Claims Notified'!I24,"")</f>
        <v>99557.532467301673</v>
      </c>
      <c r="H48" s="70"/>
      <c r="I48" s="71"/>
      <c r="J48" s="148">
        <f t="shared" si="10"/>
        <v>2019</v>
      </c>
      <c r="K48" s="67">
        <f>IFERROR('6) Incurred (NY)'!D24/('1) Claims Notified'!D24-'2) Nil Settled (NY)'!D24),"")</f>
        <v>11386.196339285714</v>
      </c>
      <c r="L48" s="68">
        <f>IFERROR('6) Incurred (NY)'!E24/('1) Claims Notified'!E24-'2) Nil Settled (NY)'!E24),"")</f>
        <v>31696.556805349188</v>
      </c>
      <c r="M48" s="68">
        <f>IFERROR('6) Incurred (NY)'!F24/('1) Claims Notified'!F24-'2) Nil Settled (NY)'!F24),"")</f>
        <v>54088.422422907483</v>
      </c>
      <c r="N48" s="68">
        <f>IFERROR('6) Incurred (NY)'!G24/('1) Claims Notified'!G24-'2) Nil Settled (NY)'!G24),"")</f>
        <v>31399.203660714291</v>
      </c>
      <c r="O48" s="69">
        <f>IFERROR('6) Incurred (NY)'!I24/('1) Claims Notified'!I24-'2) Nil Settled (NY)'!I24),"")</f>
        <v>131665.54578724055</v>
      </c>
      <c r="P48" s="147"/>
      <c r="Q48" s="147"/>
      <c r="R48" s="148">
        <f t="shared" si="11"/>
        <v>2019</v>
      </c>
      <c r="S48" s="100">
        <f>IFERROR('2) Nil Settled (NY)'!D24/'1) Claims Notified'!D24,"")</f>
        <v>0.23287671232876711</v>
      </c>
      <c r="T48" s="101">
        <f>IFERROR('2) Nil Settled (NY)'!E24/'1) Claims Notified'!E24,"")</f>
        <v>0.34341463414634149</v>
      </c>
      <c r="U48" s="101">
        <f>IFERROR('2) Nil Settled (NY)'!F24/'1) Claims Notified'!F24,"")</f>
        <v>0.31419939577039274</v>
      </c>
      <c r="V48" s="101">
        <f>IFERROR('2) Nil Settled (NY)'!G24/'1) Claims Notified'!G24,"")</f>
        <v>0.28358208955223879</v>
      </c>
      <c r="W48" s="102">
        <f>IFERROR('2) Nil Settled (NY)'!I24/'1) Claims Notified'!I24,"")</f>
        <v>0.24386040499784575</v>
      </c>
      <c r="X48" s="151">
        <f>IFERROR(('2) Nil Settled (NY)'!G24+'2) Nil Settled (NY)'!E24)/('1) Claims Notified'!G24+'1) Claims Notified'!E24),"")</f>
        <v>0.32463186077643907</v>
      </c>
      <c r="Y48" s="147"/>
      <c r="Z48" s="148">
        <f t="shared" si="12"/>
        <v>2019</v>
      </c>
      <c r="AA48" s="153">
        <f>1-IFERROR(SUM('2) Nil Settled (NY)'!D24,'4) Settled At Cost (NY)'!D24)/'1) Claims Notified'!D24,"")</f>
        <v>0.17123287671232879</v>
      </c>
      <c r="AB48" s="154">
        <f>1-IFERROR(SUM('2) Nil Settled (NY)'!E24,'4) Settled At Cost (NY)'!E24)/'1) Claims Notified'!E24,"")</f>
        <v>0.22926829268292681</v>
      </c>
      <c r="AC48" s="154">
        <f>1-IFERROR(SUM('2) Nil Settled (NY)'!F24,'4) Settled At Cost (NY)'!F24)/'1) Claims Notified'!F24,"")</f>
        <v>0.22960725075528698</v>
      </c>
      <c r="AD48" s="154">
        <f>1-IFERROR(SUM('2) Nil Settled (NY)'!G24,'4) Settled At Cost (NY)'!G24)/'1) Claims Notified'!G24,"")</f>
        <v>0.20255863539445629</v>
      </c>
      <c r="AE48" s="155">
        <f>1-IFERROR(SUM('2) Nil Settled (NY)'!I24,'4) Settled At Cost (NY)'!I24)/'1) Claims Notified'!I24,"")</f>
        <v>0.28996122361051269</v>
      </c>
      <c r="AF48" s="151">
        <f>1-IFERROR(SUM('2) Nil Settled (NY)'!G24,'4) Settled At Cost (NY)'!G24,'2) Nil Settled (NY)'!E24,'4) Settled At Cost (NY)'!E24)/('1) Claims Notified'!G24+'1) Claims Notified'!E24),"")</f>
        <v>0.22088353413654616</v>
      </c>
      <c r="AG48" s="147"/>
      <c r="AH48" s="148">
        <f t="shared" si="13"/>
        <v>2019</v>
      </c>
      <c r="AI48" s="100">
        <f>IFERROR('4) Settled At Cost (NY)'!D24/'1) Claims Notified'!D24,"")</f>
        <v>0.59589041095890416</v>
      </c>
      <c r="AJ48" s="101">
        <f>IFERROR('4) Settled At Cost (NY)'!E24/'1) Claims Notified'!E24,"")</f>
        <v>0.4273170731707317</v>
      </c>
      <c r="AK48" s="101">
        <f>IFERROR('4) Settled At Cost (NY)'!F24/'1) Claims Notified'!F24,"")</f>
        <v>0.45619335347432022</v>
      </c>
      <c r="AL48" s="101">
        <f>IFERROR('4) Settled At Cost (NY)'!G24/'1) Claims Notified'!G24,"")</f>
        <v>0.51385927505330486</v>
      </c>
      <c r="AM48" s="102">
        <f>IFERROR('4) Settled At Cost (NY)'!I24/'1) Claims Notified'!I24,"")</f>
        <v>0.46617837139164153</v>
      </c>
      <c r="AN48" s="71">
        <f>IFERROR(('4) Settled At Cost (NY)'!G24+'4) Settled At Cost (NY)'!E24)/('1) Claims Notified'!G24+'1) Claims Notified'!E24),"")</f>
        <v>0.45448460508701471</v>
      </c>
      <c r="AO48" s="146"/>
      <c r="AP48" s="146"/>
      <c r="AQ48" s="146"/>
      <c r="AR48" s="146"/>
      <c r="AS48" s="146"/>
    </row>
    <row r="49" spans="1:45" s="145" customFormat="1">
      <c r="A49" s="147"/>
      <c r="B49" s="148">
        <f>B48+1</f>
        <v>2020</v>
      </c>
      <c r="C49" s="67">
        <f>IFERROR('6) Incurred (NY)'!D25/'1) Claims Notified'!D25,"")</f>
        <v>10588.937389380531</v>
      </c>
      <c r="D49" s="68">
        <f>IFERROR('6) Incurred (NY)'!E25/'1) Claims Notified'!E25,"")</f>
        <v>22734.542244205979</v>
      </c>
      <c r="E49" s="68">
        <f>IFERROR('6) Incurred (NY)'!F25/'1) Claims Notified'!F25,"")</f>
        <v>53253.89246445497</v>
      </c>
      <c r="F49" s="68">
        <f>IFERROR('6) Incurred (NY)'!G25/'1) Claims Notified'!G25,"")</f>
        <v>25278.524364508394</v>
      </c>
      <c r="G49" s="69">
        <f>IFERROR('6) Incurred (NY)'!I25/'1) Claims Notified'!I25,"")</f>
        <v>105228.46751559252</v>
      </c>
      <c r="H49" s="70"/>
      <c r="I49" s="71"/>
      <c r="J49" s="148">
        <f>J48+1</f>
        <v>2020</v>
      </c>
      <c r="K49" s="67">
        <f>IFERROR('6) Incurred (NY)'!D25/('1) Claims Notified'!D25-'2) Nil Settled (NY)'!D25),"")</f>
        <v>13444.381179775281</v>
      </c>
      <c r="L49" s="68">
        <f>IFERROR('6) Incurred (NY)'!E25/('1) Claims Notified'!E25-'2) Nil Settled (NY)'!E25),"")</f>
        <v>31964.207021730723</v>
      </c>
      <c r="M49" s="68">
        <f>IFERROR('6) Incurred (NY)'!F25/('1) Claims Notified'!F25-'2) Nil Settled (NY)'!F25),"")</f>
        <v>71117.539936708854</v>
      </c>
      <c r="N49" s="68">
        <f>IFERROR('6) Incurred (NY)'!G25/('1) Claims Notified'!G25-'2) Nil Settled (NY)'!G25),"")</f>
        <v>33677.778466453674</v>
      </c>
      <c r="O49" s="69">
        <f>IFERROR('6) Incurred (NY)'!I25/('1) Claims Notified'!I25-'2) Nil Settled (NY)'!I25),"")</f>
        <v>133990.45102581073</v>
      </c>
      <c r="P49" s="147"/>
      <c r="Q49" s="147"/>
      <c r="R49" s="148">
        <f>R48+1</f>
        <v>2020</v>
      </c>
      <c r="S49" s="100">
        <f>IFERROR('2) Nil Settled (NY)'!D25/'1) Claims Notified'!D25,"")</f>
        <v>0.21238938053097345</v>
      </c>
      <c r="T49" s="101">
        <f>IFERROR('2) Nil Settled (NY)'!E25/'1) Claims Notified'!E25,"")</f>
        <v>0.28875000000000001</v>
      </c>
      <c r="U49" s="101">
        <f>IFERROR('2) Nil Settled (NY)'!F25/'1) Claims Notified'!F25,"")</f>
        <v>0.25118483412322273</v>
      </c>
      <c r="V49" s="101">
        <f>IFERROR('2) Nil Settled (NY)'!G25/'1) Claims Notified'!G25,"")</f>
        <v>0.24940047961630696</v>
      </c>
      <c r="W49" s="102">
        <f>IFERROR('2) Nil Settled (NY)'!I25/'1) Claims Notified'!I25,"")</f>
        <v>0.21465696465696466</v>
      </c>
      <c r="X49" s="151">
        <f>IFERROR(('2) Nil Settled (NY)'!G25+'2) Nil Settled (NY)'!E25)/('1) Claims Notified'!G25+'1) Claims Notified'!E25),"")</f>
        <v>0.27526705012325392</v>
      </c>
      <c r="Y49" s="147"/>
      <c r="Z49" s="148">
        <f>Z48+1</f>
        <v>2020</v>
      </c>
      <c r="AA49" s="153">
        <f>1-IFERROR(SUM('2) Nil Settled (NY)'!D25,'4) Settled At Cost (NY)'!D25)/'1) Claims Notified'!D25,"")</f>
        <v>0.34070796460176989</v>
      </c>
      <c r="AB49" s="154">
        <f>1-IFERROR(SUM('2) Nil Settled (NY)'!E25,'4) Settled At Cost (NY)'!E25)/'1) Claims Notified'!E25,"")</f>
        <v>0.40749999999999997</v>
      </c>
      <c r="AC49" s="154">
        <f>1-IFERROR(SUM('2) Nil Settled (NY)'!F25,'4) Settled At Cost (NY)'!F25)/'1) Claims Notified'!F25,"")</f>
        <v>0.43127962085308058</v>
      </c>
      <c r="AD49" s="154">
        <f>1-IFERROR(SUM('2) Nil Settled (NY)'!G25,'4) Settled At Cost (NY)'!G25)/'1) Claims Notified'!G25,"")</f>
        <v>0.40047961630695439</v>
      </c>
      <c r="AE49" s="155">
        <f>1-IFERROR(SUM('2) Nil Settled (NY)'!I25,'4) Settled At Cost (NY)'!I25)/'1) Claims Notified'!I25,"")</f>
        <v>0.46101871101871106</v>
      </c>
      <c r="AF49" s="151">
        <f>1-IFERROR(SUM('2) Nil Settled (NY)'!G25,'4) Settled At Cost (NY)'!G25,'2) Nil Settled (NY)'!E25,'4) Settled At Cost (NY)'!E25)/('1) Claims Notified'!G25+'1) Claims Notified'!E25),"")</f>
        <v>0.40509449465899749</v>
      </c>
      <c r="AG49" s="147"/>
      <c r="AH49" s="148">
        <f>AH48+1</f>
        <v>2020</v>
      </c>
      <c r="AI49" s="100">
        <f>IFERROR('4) Settled At Cost (NY)'!D25/'1) Claims Notified'!D25,"")</f>
        <v>0.44690265486725661</v>
      </c>
      <c r="AJ49" s="101">
        <f>IFERROR('4) Settled At Cost (NY)'!E25/'1) Claims Notified'!E25,"")</f>
        <v>0.30375000000000002</v>
      </c>
      <c r="AK49" s="101">
        <f>IFERROR('4) Settled At Cost (NY)'!F25/'1) Claims Notified'!F25,"")</f>
        <v>0.31753554502369669</v>
      </c>
      <c r="AL49" s="101">
        <f>IFERROR('4) Settled At Cost (NY)'!G25/'1) Claims Notified'!G25,"")</f>
        <v>0.3501199040767386</v>
      </c>
      <c r="AM49" s="102">
        <f>IFERROR('4) Settled At Cost (NY)'!I25/'1) Claims Notified'!I25,"")</f>
        <v>0.32432432432432434</v>
      </c>
      <c r="AN49" s="71">
        <f>IFERROR(('4) Settled At Cost (NY)'!G25+'4) Settled At Cost (NY)'!E25)/('1) Claims Notified'!G25+'1) Claims Notified'!E25),"")</f>
        <v>0.31963845521774858</v>
      </c>
      <c r="AO49" s="146"/>
      <c r="AP49" s="146"/>
      <c r="AQ49" s="146"/>
      <c r="AR49" s="146"/>
      <c r="AS49" s="146"/>
    </row>
    <row r="50" spans="1:45" s="145" customFormat="1">
      <c r="A50" s="147"/>
      <c r="B50" s="148">
        <f>B49+1</f>
        <v>2021</v>
      </c>
      <c r="C50" s="67">
        <f>IFERROR('6) Incurred (NY)'!D26/'1) Claims Notified'!D26,"")</f>
        <v>11098.315981735161</v>
      </c>
      <c r="D50" s="68">
        <f>IFERROR('6) Incurred (NY)'!E26/'1) Claims Notified'!E26,"")</f>
        <v>26202.003255812164</v>
      </c>
      <c r="E50" s="68">
        <f>IFERROR('6) Incurred (NY)'!F26/'1) Claims Notified'!F26,"")</f>
        <v>61888.870495049494</v>
      </c>
      <c r="F50" s="68">
        <f>IFERROR('6) Incurred (NY)'!G26/'1) Claims Notified'!G26,"")</f>
        <v>31226.876031746036</v>
      </c>
      <c r="G50" s="69">
        <f>IFERROR('6) Incurred (NY)'!I26/'1) Claims Notified'!I26,"")</f>
        <v>114662.57183170857</v>
      </c>
      <c r="H50" s="70"/>
      <c r="I50" s="71"/>
      <c r="J50" s="148">
        <f>J49+1</f>
        <v>2021</v>
      </c>
      <c r="K50" s="67">
        <f>IFERROR('6) Incurred (NY)'!D26/('1) Claims Notified'!D26-'2) Nil Settled (NY)'!D26),"")</f>
        <v>13067.372043010753</v>
      </c>
      <c r="L50" s="68">
        <f>IFERROR('6) Incurred (NY)'!E26/('1) Claims Notified'!E26-'2) Nil Settled (NY)'!E26),"")</f>
        <v>33137.827647056562</v>
      </c>
      <c r="M50" s="68">
        <f>IFERROR('6) Incurred (NY)'!F26/('1) Claims Notified'!F26-'2) Nil Settled (NY)'!F26),"")</f>
        <v>75310.55325301204</v>
      </c>
      <c r="N50" s="68">
        <f>IFERROR('6) Incurred (NY)'!G26/('1) Claims Notified'!G26-'2) Nil Settled (NY)'!G26),"")</f>
        <v>35382.971043165475</v>
      </c>
      <c r="O50" s="69">
        <f>IFERROR('6) Incurred (NY)'!I26/('1) Claims Notified'!I26-'2) Nil Settled (NY)'!I26),"")</f>
        <v>130383.51954492416</v>
      </c>
      <c r="P50" s="147"/>
      <c r="Q50" s="147"/>
      <c r="R50" s="148">
        <f>R49+1</f>
        <v>2021</v>
      </c>
      <c r="S50" s="100">
        <f>IFERROR('2) Nil Settled (NY)'!D26/'1) Claims Notified'!D26,"")</f>
        <v>0.15068493150684931</v>
      </c>
      <c r="T50" s="101">
        <f>IFERROR('2) Nil Settled (NY)'!E26/'1) Claims Notified'!E26,"")</f>
        <v>0.20930232558139536</v>
      </c>
      <c r="U50" s="101">
        <f>IFERROR('2) Nil Settled (NY)'!F26/'1) Claims Notified'!F26,"")</f>
        <v>0.17821782178217821</v>
      </c>
      <c r="V50" s="101">
        <f>IFERROR('2) Nil Settled (NY)'!G26/'1) Claims Notified'!G26,"")</f>
        <v>0.11746031746031746</v>
      </c>
      <c r="W50" s="102">
        <f>IFERROR('2) Nil Settled (NY)'!I26/'1) Claims Notified'!I26,"")</f>
        <v>0.12057465366854797</v>
      </c>
      <c r="X50" s="151">
        <f>IFERROR(('2) Nil Settled (NY)'!G26+'2) Nil Settled (NY)'!E26)/('1) Claims Notified'!G26+'1) Claims Notified'!E26),"")</f>
        <v>0.17620137299771166</v>
      </c>
      <c r="Y50" s="147"/>
      <c r="Z50" s="148">
        <f>Z49+1</f>
        <v>2021</v>
      </c>
      <c r="AA50" s="153">
        <f>1-IFERROR(SUM('2) Nil Settled (NY)'!D26,'4) Settled At Cost (NY)'!D26)/'1) Claims Notified'!D26,"")</f>
        <v>0.69406392694063923</v>
      </c>
      <c r="AB50" s="154">
        <f>1-IFERROR(SUM('2) Nil Settled (NY)'!E26,'4) Settled At Cost (NY)'!E26)/'1) Claims Notified'!E26,"")</f>
        <v>0.69409660107334525</v>
      </c>
      <c r="AC50" s="154">
        <f>1-IFERROR(SUM('2) Nil Settled (NY)'!F26,'4) Settled At Cost (NY)'!F26)/'1) Claims Notified'!F26,"")</f>
        <v>0.67821782178217815</v>
      </c>
      <c r="AD50" s="154">
        <f>1-IFERROR(SUM('2) Nil Settled (NY)'!G26,'4) Settled At Cost (NY)'!G26)/'1) Claims Notified'!G26,"")</f>
        <v>0.7587301587301587</v>
      </c>
      <c r="AE50" s="155">
        <f>1-IFERROR(SUM('2) Nil Settled (NY)'!I26,'4) Settled At Cost (NY)'!I26)/'1) Claims Notified'!I26,"")</f>
        <v>0.74653668547973318</v>
      </c>
      <c r="AF50" s="151">
        <f>1-IFERROR(SUM('2) Nil Settled (NY)'!G26,'4) Settled At Cost (NY)'!G26,'2) Nil Settled (NY)'!E26,'4) Settled At Cost (NY)'!E26)/('1) Claims Notified'!G26+'1) Claims Notified'!E26),"")</f>
        <v>0.71739130434782616</v>
      </c>
      <c r="AG50" s="147"/>
      <c r="AH50" s="148">
        <f>AH49+1</f>
        <v>2021</v>
      </c>
      <c r="AI50" s="100">
        <f>IFERROR('4) Settled At Cost (NY)'!D26/'1) Claims Notified'!D26,"")</f>
        <v>0.15525114155251141</v>
      </c>
      <c r="AJ50" s="101">
        <f>IFERROR('4) Settled At Cost (NY)'!E26/'1) Claims Notified'!E26,"")</f>
        <v>9.6601073345259386E-2</v>
      </c>
      <c r="AK50" s="101">
        <f>IFERROR('4) Settled At Cost (NY)'!F26/'1) Claims Notified'!F26,"")</f>
        <v>0.14356435643564355</v>
      </c>
      <c r="AL50" s="101">
        <f>IFERROR('4) Settled At Cost (NY)'!G26/'1) Claims Notified'!G26,"")</f>
        <v>0.12380952380952381</v>
      </c>
      <c r="AM50" s="102">
        <f>IFERROR('4) Settled At Cost (NY)'!I26/'1) Claims Notified'!I26,"")</f>
        <v>0.13288866085171883</v>
      </c>
      <c r="AN50" s="71">
        <f>IFERROR(('4) Settled At Cost (NY)'!G26+'4) Settled At Cost (NY)'!E26)/('1) Claims Notified'!G26+'1) Claims Notified'!E26),"")</f>
        <v>0.10640732265446225</v>
      </c>
      <c r="AO50" s="146"/>
      <c r="AP50" s="146"/>
      <c r="AQ50" s="146"/>
      <c r="AR50" s="146"/>
      <c r="AS50" s="146"/>
    </row>
    <row r="51" spans="1:45">
      <c r="B51" s="81" t="s">
        <v>83</v>
      </c>
      <c r="C51" s="82">
        <f>IFERROR('6) Incurred (NY)'!D30/'1) Claims Notified'!D30,"")</f>
        <v>10527.531646341464</v>
      </c>
      <c r="D51" s="83">
        <f>IFERROR('6) Incurred (NY)'!E30/'1) Claims Notified'!E30,"")</f>
        <v>29735.36062662732</v>
      </c>
      <c r="E51" s="83">
        <f>IFERROR('6) Incurred (NY)'!F30/'1) Claims Notified'!F30,"")</f>
        <v>106190.33360571429</v>
      </c>
      <c r="F51" s="83">
        <f>IFERROR('6) Incurred (NY)'!G30/'1) Claims Notified'!G30,"")</f>
        <v>30864.680853420199</v>
      </c>
      <c r="G51" s="84">
        <f>IFERROR('6) Incurred (NY)'!I30/'1) Claims Notified'!I30,"")</f>
        <v>122633.86938845183</v>
      </c>
      <c r="H51" s="70"/>
      <c r="I51" s="147"/>
      <c r="J51" s="81" t="s">
        <v>83</v>
      </c>
      <c r="K51" s="82">
        <f>IFERROR('6) Incurred (NY)'!D30/('1) Claims Notified'!D30-'2) Nil Settled (NY)'!D30),"")</f>
        <v>11665.643175675676</v>
      </c>
      <c r="L51" s="83">
        <f>IFERROR('6) Incurred (NY)'!E30/('1) Claims Notified'!E30-'2) Nil Settled (NY)'!E30),"")</f>
        <v>32145.883387127036</v>
      </c>
      <c r="M51" s="83">
        <f>IFERROR('6) Incurred (NY)'!F30/('1) Claims Notified'!F30-'2) Nil Settled (NY)'!F30),"")</f>
        <v>114148.08587837839</v>
      </c>
      <c r="N51" s="83">
        <f>IFERROR('6) Incurred (NY)'!G30/('1) Claims Notified'!G30-'2) Nil Settled (NY)'!G30),"")</f>
        <v>32741.731243953007</v>
      </c>
      <c r="O51" s="84">
        <f>IFERROR('6) Incurred (NY)'!I30/('1) Claims Notified'!I30-'2) Nil Settled (NY)'!I30),"")</f>
        <v>128843.01784113947</v>
      </c>
      <c r="P51" s="147"/>
      <c r="Q51" s="147"/>
      <c r="R51" s="149">
        <f t="shared" si="11"/>
        <v>2022</v>
      </c>
      <c r="S51" s="104">
        <f>IFERROR('2) Nil Settled (NY)'!D30/'1) Claims Notified'!D30,"")</f>
        <v>9.7560975609756101E-2</v>
      </c>
      <c r="T51" s="105">
        <f>IFERROR('2) Nil Settled (NY)'!E30/'1) Claims Notified'!E30,"")</f>
        <v>7.4986981426835617E-2</v>
      </c>
      <c r="U51" s="105">
        <f>IFERROR('2) Nil Settled (NY)'!F30/'1) Claims Notified'!F30,"")</f>
        <v>6.9714285714285701E-2</v>
      </c>
      <c r="V51" s="105">
        <f>IFERROR('2) Nil Settled (NY)'!G30/'1) Claims Notified'!G30,"")</f>
        <v>5.7328990228013021E-2</v>
      </c>
      <c r="W51" s="106">
        <f>IFERROR('2) Nil Settled (NY)'!H30/'1) Claims Notified'!H30,"")</f>
        <v>7.3153007670569231E-2</v>
      </c>
      <c r="X51" s="151">
        <f>IFERROR(('2) Nil Settled (NY)'!G30+'2) Nil Settled (NY)'!E30)/('1) Claims Notified'!G30+'1) Claims Notified'!E30),"")</f>
        <v>6.8848375042464049E-2</v>
      </c>
      <c r="Y51" s="147"/>
      <c r="Z51" s="149">
        <f t="shared" si="12"/>
        <v>2022</v>
      </c>
      <c r="AA51" s="156">
        <f>1-IFERROR(SUM('2) Nil Settled (NY)'!D30,'4) Settled At Cost (NY)'!D30)/'1) Claims Notified'!D30,"")</f>
        <v>0.88414634146341464</v>
      </c>
      <c r="AB51" s="157">
        <f>1-IFERROR(SUM('2) Nil Settled (NY)'!E30,'4) Settled At Cost (NY)'!E30)/'1) Claims Notified'!E30,"")</f>
        <v>0.90973789272695715</v>
      </c>
      <c r="AC51" s="157">
        <f>1-IFERROR(SUM('2) Nil Settled (NY)'!F30,'4) Settled At Cost (NY)'!F30)/'1) Claims Notified'!F30,"")</f>
        <v>0.91142857142857148</v>
      </c>
      <c r="AD51" s="157">
        <f>1-IFERROR(SUM('2) Nil Settled (NY)'!G30,'4) Settled At Cost (NY)'!G30)/'1) Claims Notified'!G30,"")</f>
        <v>0.92833876221498368</v>
      </c>
      <c r="AE51" s="158">
        <f>1-IFERROR(SUM('2) Nil Settled (NY)'!H30,'4) Settled At Cost (NY)'!H30)/'1) Claims Notified'!H30,"")</f>
        <v>0.91085991118288256</v>
      </c>
      <c r="AF51" s="151">
        <f>1-IFERROR(SUM('2) Nil Settled (NY)'!G30,'4) Settled At Cost (NY)'!G30,'2) Nil Settled (NY)'!E30,'4) Settled At Cost (NY)'!E30)/('1) Claims Notified'!G30+'1) Claims Notified'!E30),"")</f>
        <v>0.91620428037594837</v>
      </c>
      <c r="AG51" s="147"/>
      <c r="AH51" s="149">
        <f t="shared" si="13"/>
        <v>2022</v>
      </c>
      <c r="AI51" s="104">
        <f>IFERROR('4) Settled At Cost (NY)'!D30/'1) Claims Notified'!D30,"")</f>
        <v>1.8292682926829267E-2</v>
      </c>
      <c r="AJ51" s="105">
        <f>IFERROR('4) Settled At Cost (NY)'!E30/'1) Claims Notified'!E30,"")</f>
        <v>1.5275125846207256E-2</v>
      </c>
      <c r="AK51" s="105">
        <f>IFERROR('4) Settled At Cost (NY)'!F30/'1) Claims Notified'!F30,"")</f>
        <v>1.8857142857142857E-2</v>
      </c>
      <c r="AL51" s="105">
        <f>IFERROR('4) Settled At Cost (NY)'!G30/'1) Claims Notified'!G30,"")</f>
        <v>1.4332247557003255E-2</v>
      </c>
      <c r="AM51" s="106">
        <f>IFERROR('4) Settled At Cost (NY)'!I30/'1) Claims Notified'!I30,"")</f>
        <v>1.3606451932116173E-2</v>
      </c>
      <c r="AN51" s="71">
        <f>IFERROR(('4) Settled At Cost (NY)'!G30+'4) Settled At Cost (NY)'!E30)/('1) Claims Notified'!G30+'1) Claims Notified'!E30),"")</f>
        <v>1.4947344581587588E-2</v>
      </c>
      <c r="AO51" s="103"/>
      <c r="AP51" s="103"/>
      <c r="AQ51" s="103"/>
      <c r="AR51" s="103"/>
      <c r="AS51" s="103"/>
    </row>
    <row r="52" spans="1:45">
      <c r="J52" s="97"/>
      <c r="K52" s="98"/>
      <c r="L52" s="98"/>
      <c r="M52" s="98"/>
      <c r="N52" s="98"/>
      <c r="O52" s="98"/>
      <c r="R52" s="97"/>
      <c r="S52" s="107"/>
      <c r="T52" s="107"/>
      <c r="U52" s="107"/>
      <c r="V52" s="107"/>
      <c r="W52" s="107"/>
      <c r="Y52" s="147"/>
      <c r="Z52" s="152"/>
      <c r="AA52" s="101"/>
      <c r="AB52" s="101"/>
      <c r="AC52" s="101"/>
      <c r="AD52" s="101"/>
      <c r="AE52" s="101"/>
      <c r="AF52" s="147"/>
      <c r="AG52" s="147"/>
      <c r="AH52" s="95"/>
      <c r="AI52" s="101"/>
      <c r="AJ52" s="101"/>
      <c r="AK52" s="101"/>
      <c r="AL52" s="101"/>
      <c r="AM52" s="101"/>
      <c r="AN52" s="71"/>
      <c r="AO52" s="103"/>
      <c r="AP52" s="103"/>
      <c r="AQ52" s="103"/>
      <c r="AR52" s="103"/>
      <c r="AS52" s="103"/>
    </row>
    <row r="53" spans="1:45">
      <c r="J53" s="97"/>
      <c r="K53" s="98"/>
      <c r="L53" s="98"/>
      <c r="M53" s="98"/>
      <c r="N53" s="98"/>
      <c r="O53" s="98"/>
      <c r="R53" s="97"/>
      <c r="S53" s="107"/>
      <c r="T53" s="107"/>
      <c r="U53" s="107"/>
      <c r="V53" s="107"/>
      <c r="W53" s="107"/>
      <c r="Y53" s="147"/>
      <c r="Z53" s="152"/>
      <c r="AA53" s="101"/>
      <c r="AB53" s="101"/>
      <c r="AC53" s="101"/>
      <c r="AD53" s="101"/>
      <c r="AE53" s="101"/>
      <c r="AF53" s="147"/>
      <c r="AG53" s="147"/>
      <c r="AH53" s="95"/>
      <c r="AI53" s="101"/>
      <c r="AJ53" s="101"/>
      <c r="AK53" s="101"/>
      <c r="AL53" s="101"/>
      <c r="AM53" s="101"/>
      <c r="AN53" s="71"/>
      <c r="AO53" s="103"/>
      <c r="AP53" s="103"/>
      <c r="AQ53" s="103"/>
      <c r="AR53" s="103"/>
      <c r="AS53" s="103"/>
    </row>
    <row r="54" spans="1:45">
      <c r="J54" s="97"/>
      <c r="K54" s="71"/>
      <c r="L54" s="71"/>
      <c r="M54" s="71"/>
      <c r="N54" s="71"/>
      <c r="O54" s="71"/>
      <c r="R54" s="97"/>
      <c r="S54" s="71"/>
      <c r="T54" s="71"/>
      <c r="U54" s="71"/>
      <c r="V54" s="71"/>
      <c r="W54" s="71"/>
      <c r="X54" s="147"/>
      <c r="Y54" s="147"/>
      <c r="Z54" s="152"/>
      <c r="AA54" s="101"/>
      <c r="AB54" s="101"/>
      <c r="AC54" s="101"/>
      <c r="AD54" s="101"/>
      <c r="AE54" s="101"/>
      <c r="AF54" s="147"/>
      <c r="AG54" s="147"/>
      <c r="AH54" s="152"/>
      <c r="AI54" s="101"/>
      <c r="AJ54" s="101"/>
      <c r="AK54" s="101"/>
      <c r="AL54" s="101"/>
      <c r="AM54" s="101"/>
      <c r="AN54" s="71"/>
      <c r="AO54" s="103"/>
      <c r="AP54" s="103"/>
      <c r="AQ54" s="103"/>
      <c r="AR54" s="103"/>
      <c r="AS54" s="103"/>
    </row>
    <row r="55" spans="1:45">
      <c r="B55" s="226" t="s">
        <v>68</v>
      </c>
      <c r="C55" s="227"/>
      <c r="D55" s="227"/>
      <c r="E55" s="227"/>
      <c r="F55" s="227"/>
      <c r="G55" s="228"/>
      <c r="J55" s="226" t="s">
        <v>69</v>
      </c>
      <c r="K55" s="227"/>
      <c r="L55" s="227"/>
      <c r="M55" s="227"/>
      <c r="N55" s="227"/>
      <c r="O55" s="228"/>
      <c r="S55" s="101"/>
      <c r="T55" s="147"/>
      <c r="U55" s="101"/>
      <c r="V55" s="101"/>
      <c r="W55" s="152"/>
      <c r="X55" s="147"/>
      <c r="Y55" s="147"/>
      <c r="Z55" s="152"/>
      <c r="AA55" s="101"/>
      <c r="AB55" s="101"/>
      <c r="AC55" s="101"/>
      <c r="AD55" s="101"/>
      <c r="AE55" s="101"/>
      <c r="AF55" s="147"/>
      <c r="AG55" s="147"/>
      <c r="AH55" s="152"/>
      <c r="AI55" s="101"/>
      <c r="AJ55" s="101"/>
      <c r="AK55" s="101"/>
      <c r="AL55" s="101"/>
      <c r="AM55" s="101"/>
      <c r="AN55" s="71"/>
      <c r="AO55" s="103"/>
      <c r="AP55" s="103"/>
      <c r="AQ55" s="103"/>
      <c r="AR55" s="103"/>
      <c r="AS55" s="103"/>
    </row>
    <row r="56" spans="1:45" ht="38.25">
      <c r="B56" s="63" t="s">
        <v>3</v>
      </c>
      <c r="C56" s="64" t="s">
        <v>5</v>
      </c>
      <c r="D56" s="64" t="s">
        <v>6</v>
      </c>
      <c r="E56" s="64" t="s">
        <v>7</v>
      </c>
      <c r="F56" s="64" t="s">
        <v>8</v>
      </c>
      <c r="G56" s="65" t="s">
        <v>10</v>
      </c>
      <c r="J56" s="63" t="s">
        <v>3</v>
      </c>
      <c r="K56" s="64" t="s">
        <v>5</v>
      </c>
      <c r="L56" s="64" t="s">
        <v>6</v>
      </c>
      <c r="M56" s="64" t="s">
        <v>7</v>
      </c>
      <c r="N56" s="64" t="s">
        <v>8</v>
      </c>
      <c r="O56" s="65" t="s">
        <v>10</v>
      </c>
      <c r="S56" s="190"/>
      <c r="T56" s="190"/>
      <c r="U56" s="190"/>
      <c r="V56" s="190"/>
      <c r="W56" s="190"/>
      <c r="X56" s="147"/>
      <c r="Y56" s="147"/>
      <c r="Z56" s="101"/>
      <c r="AA56" s="101"/>
      <c r="AB56" s="101"/>
      <c r="AC56" s="101"/>
      <c r="AD56" s="101"/>
      <c r="AE56" s="101"/>
      <c r="AF56" s="147"/>
      <c r="AG56" s="147"/>
      <c r="AH56" s="152"/>
      <c r="AI56" s="101"/>
      <c r="AJ56" s="101"/>
      <c r="AK56" s="101"/>
      <c r="AL56" s="101"/>
      <c r="AM56" s="101"/>
      <c r="AN56" s="71"/>
      <c r="AO56" s="103"/>
      <c r="AP56" s="103"/>
      <c r="AQ56" s="103"/>
      <c r="AR56" s="103"/>
      <c r="AS56" s="103"/>
    </row>
    <row r="57" spans="1:45" s="145" customFormat="1">
      <c r="A57" s="147"/>
      <c r="B57" s="148">
        <f>$B$5</f>
        <v>2002</v>
      </c>
      <c r="C57" s="67">
        <f>IFERROR('7) Paid on Settled (NY)'!D7/SUM('4) Settled At Cost (NY)'!D7,'2) Nil Settled (NY)'!D7),"")</f>
        <v>9536.5972222222226</v>
      </c>
      <c r="D57" s="68">
        <f>IFERROR('7) Paid on Settled (NY)'!E7/SUM('4) Settled At Cost (NY)'!E7,'2) Nil Settled (NY)'!E7),"")</f>
        <v>16604.115030303026</v>
      </c>
      <c r="E57" s="68">
        <f>IFERROR('7) Paid on Settled (NY)'!F7/SUM('4) Settled At Cost (NY)'!F7,'2) Nil Settled (NY)'!F7),"")</f>
        <v>25619.801499199311</v>
      </c>
      <c r="F57" s="68">
        <f>IFERROR('7) Paid on Settled (NY)'!G7/SUM('4) Settled At Cost (NY)'!G7,'2) Nil Settled (NY)'!G7),"")</f>
        <v>17098.641783439489</v>
      </c>
      <c r="G57" s="69">
        <f>IFERROR('7) Paid on Settled (NY)'!I7/SUM('4) Settled At Cost (NY)'!I7,'2) Nil Settled (NY)'!I7),"")</f>
        <v>58131.294857142857</v>
      </c>
      <c r="H57" s="147"/>
      <c r="I57" s="147"/>
      <c r="J57" s="148">
        <f>$B$5</f>
        <v>2002</v>
      </c>
      <c r="K57" s="67">
        <f>IFERROR('7) Paid on Settled (NY)'!D7/'4) Settled At Cost (NY)'!D7,"")</f>
        <v>11443.916666666666</v>
      </c>
      <c r="L57" s="68">
        <f>IFERROR('7) Paid on Settled (NY)'!E7/'4) Settled At Cost (NY)'!E7,"")</f>
        <v>27058.55782716049</v>
      </c>
      <c r="M57" s="68">
        <f>IFERROR('7) Paid on Settled (NY)'!F7/'4) Settled At Cost (NY)'!F7,"")</f>
        <v>30446.720622236862</v>
      </c>
      <c r="N57" s="68">
        <f>IFERROR('7) Paid on Settled (NY)'!G7/'4) Settled At Cost (NY)'!G7,"")</f>
        <v>20033.483283582089</v>
      </c>
      <c r="O57" s="69">
        <f>IFERROR('7) Paid on Settled (NY)'!I7/'4) Settled At Cost (NY)'!I7,"")</f>
        <v>79180.528527918781</v>
      </c>
      <c r="P57" s="147"/>
      <c r="Q57" s="147"/>
      <c r="R57" s="147"/>
      <c r="S57" s="152"/>
      <c r="T57" s="152"/>
      <c r="U57" s="152"/>
      <c r="V57" s="152"/>
      <c r="W57" s="152"/>
      <c r="X57" s="147"/>
      <c r="Y57" s="147"/>
      <c r="Z57" s="101"/>
      <c r="AA57" s="101"/>
      <c r="AB57" s="101"/>
      <c r="AC57" s="101"/>
      <c r="AD57" s="101"/>
      <c r="AE57" s="101"/>
      <c r="AF57" s="147"/>
      <c r="AG57" s="147"/>
      <c r="AH57" s="152"/>
      <c r="AI57" s="101"/>
      <c r="AJ57" s="101"/>
      <c r="AK57" s="101"/>
      <c r="AL57" s="101"/>
      <c r="AM57" s="101"/>
      <c r="AN57" s="71"/>
      <c r="AO57" s="146"/>
      <c r="AP57" s="146"/>
      <c r="AQ57" s="146"/>
      <c r="AR57" s="146"/>
      <c r="AS57" s="146"/>
    </row>
    <row r="58" spans="1:45" s="145" customFormat="1">
      <c r="A58" s="147"/>
      <c r="B58" s="148">
        <f t="shared" ref="B58:B77" si="14">B57+1</f>
        <v>2003</v>
      </c>
      <c r="C58" s="67">
        <f>IFERROR('7) Paid on Settled (NY)'!D8/SUM('4) Settled At Cost (NY)'!D8,'2) Nil Settled (NY)'!D8),"")</f>
        <v>8727.5658333333322</v>
      </c>
      <c r="D58" s="68">
        <f>IFERROR('7) Paid on Settled (NY)'!E8/SUM('4) Settled At Cost (NY)'!E8,'2) Nil Settled (NY)'!E8),"")</f>
        <v>11684.297676609105</v>
      </c>
      <c r="E58" s="68">
        <f>IFERROR('7) Paid on Settled (NY)'!F8/SUM('4) Settled At Cost (NY)'!F8,'2) Nil Settled (NY)'!F8),"")</f>
        <v>26958.888512396697</v>
      </c>
      <c r="F58" s="68">
        <f>IFERROR('7) Paid on Settled (NY)'!G8/SUM('4) Settled At Cost (NY)'!G8,'2) Nil Settled (NY)'!G8),"")</f>
        <v>14629.074870129865</v>
      </c>
      <c r="G58" s="69">
        <f>IFERROR('7) Paid on Settled (NY)'!I8/SUM('4) Settled At Cost (NY)'!I8,'2) Nil Settled (NY)'!I8),"")</f>
        <v>59138.715550702313</v>
      </c>
      <c r="H58" s="147"/>
      <c r="I58" s="147"/>
      <c r="J58" s="148">
        <f t="shared" ref="J58:J77" si="15">J57+1</f>
        <v>2003</v>
      </c>
      <c r="K58" s="67">
        <f>IFERROR('7) Paid on Settled (NY)'!D8/'4) Settled At Cost (NY)'!D8,"")</f>
        <v>10473.078999999998</v>
      </c>
      <c r="L58" s="68">
        <f>IFERROR('7) Paid on Settled (NY)'!E8/'4) Settled At Cost (NY)'!E8,"")</f>
        <v>20485.039321100918</v>
      </c>
      <c r="M58" s="68">
        <f>IFERROR('7) Paid on Settled (NY)'!F8/'4) Settled At Cost (NY)'!F8,"")</f>
        <v>41820.839871794873</v>
      </c>
      <c r="N58" s="68">
        <f>IFERROR('7) Paid on Settled (NY)'!G8/'4) Settled At Cost (NY)'!G8,"")</f>
        <v>18466.209262295077</v>
      </c>
      <c r="O58" s="69">
        <f>IFERROR('7) Paid on Settled (NY)'!I8/'4) Settled At Cost (NY)'!I8,"")</f>
        <v>77837.937426143195</v>
      </c>
      <c r="P58" s="147"/>
      <c r="Q58" s="147"/>
      <c r="R58" s="147"/>
      <c r="S58" s="152"/>
      <c r="T58" s="152"/>
      <c r="U58" s="152"/>
      <c r="V58" s="152"/>
      <c r="W58" s="152"/>
      <c r="X58" s="147"/>
      <c r="Y58" s="147"/>
      <c r="Z58" s="101"/>
      <c r="AA58" s="101"/>
      <c r="AB58" s="101"/>
      <c r="AC58" s="101"/>
      <c r="AD58" s="101"/>
      <c r="AE58" s="101"/>
      <c r="AF58" s="147"/>
      <c r="AG58" s="147"/>
      <c r="AH58" s="152"/>
      <c r="AI58" s="101"/>
      <c r="AJ58" s="101"/>
      <c r="AK58" s="101"/>
      <c r="AL58" s="101"/>
      <c r="AM58" s="101"/>
      <c r="AN58" s="71"/>
      <c r="AO58" s="146"/>
      <c r="AP58" s="146"/>
      <c r="AQ58" s="146"/>
      <c r="AR58" s="146"/>
      <c r="AS58" s="146"/>
    </row>
    <row r="59" spans="1:45" s="145" customFormat="1">
      <c r="A59" s="147"/>
      <c r="B59" s="148">
        <f t="shared" si="14"/>
        <v>2004</v>
      </c>
      <c r="C59" s="67">
        <f>IFERROR('7) Paid on Settled (NY)'!D9/SUM('4) Settled At Cost (NY)'!D9,'2) Nil Settled (NY)'!D9),"")</f>
        <v>5421.751874999999</v>
      </c>
      <c r="D59" s="68">
        <f>IFERROR('7) Paid on Settled (NY)'!E9/SUM('4) Settled At Cost (NY)'!E9,'2) Nil Settled (NY)'!E9),"")</f>
        <v>13137.355732175121</v>
      </c>
      <c r="E59" s="68">
        <f>IFERROR('7) Paid on Settled (NY)'!F9/SUM('4) Settled At Cost (NY)'!F9,'2) Nil Settled (NY)'!F9),"")</f>
        <v>34516.672121212127</v>
      </c>
      <c r="F59" s="68">
        <f>IFERROR('7) Paid on Settled (NY)'!G9/SUM('4) Settled At Cost (NY)'!G9,'2) Nil Settled (NY)'!G9),"")</f>
        <v>15907.285068119889</v>
      </c>
      <c r="G59" s="69">
        <f>IFERROR('7) Paid on Settled (NY)'!I9/SUM('4) Settled At Cost (NY)'!I9,'2) Nil Settled (NY)'!I9),"")</f>
        <v>55727.990418060203</v>
      </c>
      <c r="H59" s="147"/>
      <c r="I59" s="147"/>
      <c r="J59" s="148">
        <f t="shared" si="15"/>
        <v>2004</v>
      </c>
      <c r="K59" s="67">
        <f>IFERROR('7) Paid on Settled (NY)'!D9/'4) Settled At Cost (NY)'!D9,"")</f>
        <v>8261.7171428571419</v>
      </c>
      <c r="L59" s="68">
        <f>IFERROR('7) Paid on Settled (NY)'!E9/'4) Settled At Cost (NY)'!E9,"")</f>
        <v>22799.835661051216</v>
      </c>
      <c r="M59" s="68">
        <f>IFERROR('7) Paid on Settled (NY)'!F9/'4) Settled At Cost (NY)'!F9,"")</f>
        <v>46022.229494949504</v>
      </c>
      <c r="N59" s="68">
        <f>IFERROR('7) Paid on Settled (NY)'!G9/'4) Settled At Cost (NY)'!G9,"")</f>
        <v>20849.905785714283</v>
      </c>
      <c r="O59" s="69">
        <f>IFERROR('7) Paid on Settled (NY)'!I9/'4) Settled At Cost (NY)'!I9,"")</f>
        <v>74470.029653631282</v>
      </c>
      <c r="P59" s="147"/>
      <c r="Q59" s="147"/>
      <c r="R59" s="147"/>
      <c r="S59" s="152"/>
      <c r="T59" s="152"/>
      <c r="U59" s="152"/>
      <c r="V59" s="152"/>
      <c r="W59" s="152"/>
      <c r="X59" s="147"/>
      <c r="Y59" s="147"/>
      <c r="Z59" s="101"/>
      <c r="AA59" s="101"/>
      <c r="AB59" s="101"/>
      <c r="AC59" s="101"/>
      <c r="AD59" s="101"/>
      <c r="AE59" s="101"/>
      <c r="AF59" s="147"/>
      <c r="AG59" s="147"/>
      <c r="AH59" s="152"/>
      <c r="AI59" s="101"/>
      <c r="AJ59" s="101"/>
      <c r="AK59" s="101"/>
      <c r="AL59" s="101"/>
      <c r="AM59" s="101"/>
      <c r="AN59" s="71"/>
      <c r="AO59" s="146"/>
      <c r="AP59" s="146"/>
      <c r="AQ59" s="146"/>
      <c r="AR59" s="146"/>
      <c r="AS59" s="146"/>
    </row>
    <row r="60" spans="1:45" s="145" customFormat="1">
      <c r="A60" s="147"/>
      <c r="B60" s="148">
        <f t="shared" si="14"/>
        <v>2005</v>
      </c>
      <c r="C60" s="67">
        <f>IFERROR('7) Paid on Settled (NY)'!D10/SUM('4) Settled At Cost (NY)'!D10,'2) Nil Settled (NY)'!D10),"")</f>
        <v>4920.5881395348842</v>
      </c>
      <c r="D60" s="68">
        <f>IFERROR('7) Paid on Settled (NY)'!E10/SUM('4) Settled At Cost (NY)'!E10,'2) Nil Settled (NY)'!E10),"")</f>
        <v>12881.855585996947</v>
      </c>
      <c r="E60" s="68">
        <f>IFERROR('7) Paid on Settled (NY)'!F10/SUM('4) Settled At Cost (NY)'!F10,'2) Nil Settled (NY)'!F10),"")</f>
        <v>26013.983065693428</v>
      </c>
      <c r="F60" s="68">
        <f>IFERROR('7) Paid on Settled (NY)'!G10/SUM('4) Settled At Cost (NY)'!G10,'2) Nil Settled (NY)'!G10),"")</f>
        <v>10798.777753222836</v>
      </c>
      <c r="G60" s="69">
        <f>IFERROR('7) Paid on Settled (NY)'!I10/SUM('4) Settled At Cost (NY)'!I10,'2) Nil Settled (NY)'!I10),"")</f>
        <v>63921.852543252586</v>
      </c>
      <c r="H60" s="147"/>
      <c r="I60" s="147"/>
      <c r="J60" s="148">
        <f t="shared" si="15"/>
        <v>2005</v>
      </c>
      <c r="K60" s="67">
        <f>IFERROR('7) Paid on Settled (NY)'!D10/'4) Settled At Cost (NY)'!D10,"")</f>
        <v>6223.0967647058833</v>
      </c>
      <c r="L60" s="68">
        <f>IFERROR('7) Paid on Settled (NY)'!E10/'4) Settled At Cost (NY)'!E10,"")</f>
        <v>24819.293607038107</v>
      </c>
      <c r="M60" s="68">
        <f>IFERROR('7) Paid on Settled (NY)'!F10/'4) Settled At Cost (NY)'!F10,"")</f>
        <v>37124.121666666666</v>
      </c>
      <c r="N60" s="68">
        <f>IFERROR('7) Paid on Settled (NY)'!G10/'4) Settled At Cost (NY)'!G10,"")</f>
        <v>17246.283294117646</v>
      </c>
      <c r="O60" s="69">
        <f>IFERROR('7) Paid on Settled (NY)'!I10/'4) Settled At Cost (NY)'!I10,"")</f>
        <v>84935.243149425281</v>
      </c>
      <c r="P60" s="147"/>
      <c r="Q60" s="147"/>
      <c r="R60" s="147"/>
      <c r="S60" s="152"/>
      <c r="T60" s="152"/>
      <c r="U60" s="152"/>
      <c r="V60" s="152"/>
      <c r="W60" s="152"/>
      <c r="X60" s="147"/>
      <c r="Y60" s="147"/>
      <c r="Z60" s="101"/>
      <c r="AA60" s="101"/>
      <c r="AB60" s="101"/>
      <c r="AC60" s="101"/>
      <c r="AD60" s="101"/>
      <c r="AE60" s="101"/>
      <c r="AF60" s="147"/>
      <c r="AG60" s="147"/>
      <c r="AH60" s="152"/>
      <c r="AI60" s="101"/>
      <c r="AJ60" s="101"/>
      <c r="AK60" s="101"/>
      <c r="AL60" s="101"/>
      <c r="AM60" s="101"/>
      <c r="AN60" s="71"/>
      <c r="AO60" s="146"/>
      <c r="AP60" s="146"/>
      <c r="AQ60" s="146"/>
      <c r="AR60" s="146"/>
      <c r="AS60" s="146"/>
    </row>
    <row r="61" spans="1:45" s="145" customFormat="1">
      <c r="A61" s="147"/>
      <c r="B61" s="148">
        <f t="shared" si="14"/>
        <v>2006</v>
      </c>
      <c r="C61" s="67">
        <f>IFERROR('7) Paid on Settled (NY)'!D11/SUM('4) Settled At Cost (NY)'!D11,'2) Nil Settled (NY)'!D11),"")</f>
        <v>3937.0962068965523</v>
      </c>
      <c r="D61" s="68">
        <f>IFERROR('7) Paid on Settled (NY)'!E11/SUM('4) Settled At Cost (NY)'!E11,'2) Nil Settled (NY)'!E11),"")</f>
        <v>16233.447945500833</v>
      </c>
      <c r="E61" s="68">
        <f>IFERROR('7) Paid on Settled (NY)'!F11/SUM('4) Settled At Cost (NY)'!F11,'2) Nil Settled (NY)'!F11),"")</f>
        <v>23812.951093750002</v>
      </c>
      <c r="F61" s="68">
        <f>IFERROR('7) Paid on Settled (NY)'!G11/SUM('4) Settled At Cost (NY)'!G11,'2) Nil Settled (NY)'!G11),"")</f>
        <v>13122.85914285714</v>
      </c>
      <c r="G61" s="69">
        <f>IFERROR('7) Paid on Settled (NY)'!I11/SUM('4) Settled At Cost (NY)'!I11,'2) Nil Settled (NY)'!I11),"")</f>
        <v>63155.674178975976</v>
      </c>
      <c r="H61" s="147"/>
      <c r="I61" s="147"/>
      <c r="J61" s="148">
        <f t="shared" si="15"/>
        <v>2006</v>
      </c>
      <c r="K61" s="67">
        <f>IFERROR('7) Paid on Settled (NY)'!D11/'4) Settled At Cost (NY)'!D11,"")</f>
        <v>7135.9868750000014</v>
      </c>
      <c r="L61" s="68">
        <f>IFERROR('7) Paid on Settled (NY)'!E11/'4) Settled At Cost (NY)'!E11,"")</f>
        <v>31022.034031978033</v>
      </c>
      <c r="M61" s="68">
        <f>IFERROR('7) Paid on Settled (NY)'!F11/'4) Settled At Cost (NY)'!F11,"")</f>
        <v>37171.435853658542</v>
      </c>
      <c r="N61" s="68">
        <f>IFERROR('7) Paid on Settled (NY)'!G11/'4) Settled At Cost (NY)'!G11,"")</f>
        <v>22812.917384105956</v>
      </c>
      <c r="O61" s="69">
        <f>IFERROR('7) Paid on Settled (NY)'!I11/'4) Settled At Cost (NY)'!I11,"")</f>
        <v>83717.986702363502</v>
      </c>
      <c r="P61" s="147"/>
      <c r="Q61" s="147"/>
      <c r="R61" s="147"/>
      <c r="S61" s="152"/>
      <c r="T61" s="152"/>
      <c r="U61" s="152"/>
      <c r="V61" s="152"/>
      <c r="W61" s="152"/>
      <c r="X61" s="147"/>
      <c r="Y61" s="147"/>
      <c r="Z61" s="101"/>
      <c r="AA61" s="101"/>
      <c r="AB61" s="101"/>
      <c r="AC61" s="101"/>
      <c r="AD61" s="101"/>
      <c r="AE61" s="101"/>
      <c r="AF61" s="147"/>
      <c r="AG61" s="147"/>
      <c r="AH61" s="152"/>
      <c r="AI61" s="101"/>
      <c r="AJ61" s="101"/>
      <c r="AK61" s="101"/>
      <c r="AL61" s="101"/>
      <c r="AM61" s="101"/>
      <c r="AN61" s="71"/>
      <c r="AO61" s="146"/>
      <c r="AP61" s="146"/>
      <c r="AQ61" s="146"/>
      <c r="AR61" s="146"/>
      <c r="AS61" s="146"/>
    </row>
    <row r="62" spans="1:45" s="145" customFormat="1">
      <c r="A62" s="147"/>
      <c r="B62" s="148">
        <f t="shared" si="14"/>
        <v>2007</v>
      </c>
      <c r="C62" s="67">
        <f>IFERROR('7) Paid on Settled (NY)'!D12/SUM('4) Settled At Cost (NY)'!D12,'2) Nil Settled (NY)'!D12),"")</f>
        <v>2628.5037499999999</v>
      </c>
      <c r="D62" s="68">
        <f>IFERROR('7) Paid on Settled (NY)'!E12/SUM('4) Settled At Cost (NY)'!E12,'2) Nil Settled (NY)'!E12),"")</f>
        <v>14708.968011489715</v>
      </c>
      <c r="E62" s="68">
        <f>IFERROR('7) Paid on Settled (NY)'!F12/SUM('4) Settled At Cost (NY)'!F12,'2) Nil Settled (NY)'!F12),"")</f>
        <v>28463.852857142858</v>
      </c>
      <c r="F62" s="68">
        <f>IFERROR('7) Paid on Settled (NY)'!G12/SUM('4) Settled At Cost (NY)'!G12,'2) Nil Settled (NY)'!G12),"")</f>
        <v>17566.571828978624</v>
      </c>
      <c r="G62" s="69">
        <f>IFERROR('7) Paid on Settled (NY)'!I12/SUM('4) Settled At Cost (NY)'!I12,'2) Nil Settled (NY)'!I12),"")</f>
        <v>69065.403792525874</v>
      </c>
      <c r="H62" s="147"/>
      <c r="I62" s="147"/>
      <c r="J62" s="148">
        <f t="shared" si="15"/>
        <v>2007</v>
      </c>
      <c r="K62" s="67">
        <f>IFERROR('7) Paid on Settled (NY)'!D12/'4) Settled At Cost (NY)'!D12,"")</f>
        <v>7009.3433333333332</v>
      </c>
      <c r="L62" s="68">
        <f>IFERROR('7) Paid on Settled (NY)'!E12/'4) Settled At Cost (NY)'!E12,"")</f>
        <v>25189.391896028756</v>
      </c>
      <c r="M62" s="68">
        <f>IFERROR('7) Paid on Settled (NY)'!F12/'4) Settled At Cost (NY)'!F12,"")</f>
        <v>42339.981125000006</v>
      </c>
      <c r="N62" s="68">
        <f>IFERROR('7) Paid on Settled (NY)'!G12/'4) Settled At Cost (NY)'!G12,"")</f>
        <v>28013.358863636364</v>
      </c>
      <c r="O62" s="69">
        <f>IFERROR('7) Paid on Settled (NY)'!I12/'4) Settled At Cost (NY)'!I12,"")</f>
        <v>91729.088148147333</v>
      </c>
      <c r="P62" s="147"/>
      <c r="Q62" s="147"/>
      <c r="R62" s="147"/>
      <c r="S62" s="152"/>
      <c r="T62" s="152"/>
      <c r="U62" s="152"/>
      <c r="V62" s="152"/>
      <c r="W62" s="152"/>
      <c r="X62" s="147"/>
      <c r="Y62" s="147"/>
      <c r="Z62" s="101"/>
      <c r="AA62" s="101"/>
      <c r="AB62" s="101"/>
      <c r="AC62" s="101"/>
      <c r="AD62" s="101"/>
      <c r="AE62" s="101"/>
      <c r="AF62" s="147"/>
      <c r="AG62" s="147"/>
      <c r="AH62" s="152"/>
      <c r="AI62" s="101"/>
      <c r="AJ62" s="101"/>
      <c r="AK62" s="101"/>
      <c r="AL62" s="101"/>
      <c r="AM62" s="101"/>
      <c r="AN62" s="71"/>
      <c r="AO62" s="146"/>
      <c r="AP62" s="146"/>
      <c r="AQ62" s="146"/>
      <c r="AR62" s="146"/>
      <c r="AS62" s="146"/>
    </row>
    <row r="63" spans="1:45" s="145" customFormat="1">
      <c r="A63" s="147"/>
      <c r="B63" s="148">
        <f t="shared" si="14"/>
        <v>2008</v>
      </c>
      <c r="C63" s="67">
        <f>IFERROR('7) Paid on Settled (NY)'!D13/SUM('4) Settled At Cost (NY)'!D13,'2) Nil Settled (NY)'!D13),"")</f>
        <v>2951.01</v>
      </c>
      <c r="D63" s="68">
        <f>IFERROR('7) Paid on Settled (NY)'!E13/SUM('4) Settled At Cost (NY)'!E13,'2) Nil Settled (NY)'!E13),"")</f>
        <v>17557.965302013421</v>
      </c>
      <c r="E63" s="68">
        <f>IFERROR('7) Paid on Settled (NY)'!F13/SUM('4) Settled At Cost (NY)'!F13,'2) Nil Settled (NY)'!F13),"")</f>
        <v>22630.844745098042</v>
      </c>
      <c r="F63" s="68">
        <f>IFERROR('7) Paid on Settled (NY)'!G13/SUM('4) Settled At Cost (NY)'!G13,'2) Nil Settled (NY)'!G13),"")</f>
        <v>18137.933912087912</v>
      </c>
      <c r="G63" s="69">
        <f>IFERROR('7) Paid on Settled (NY)'!I13/SUM('4) Settled At Cost (NY)'!I13,'2) Nil Settled (NY)'!I13),"")</f>
        <v>70777.254104823282</v>
      </c>
      <c r="H63" s="147"/>
      <c r="I63" s="147"/>
      <c r="J63" s="148">
        <f t="shared" si="15"/>
        <v>2008</v>
      </c>
      <c r="K63" s="67">
        <f>IFERROR('7) Paid on Settled (NY)'!D13/'4) Settled At Cost (NY)'!D13,"")</f>
        <v>6147.9375</v>
      </c>
      <c r="L63" s="68">
        <f>IFERROR('7) Paid on Settled (NY)'!E13/'4) Settled At Cost (NY)'!E13,"")</f>
        <v>28130.503548387096</v>
      </c>
      <c r="M63" s="68">
        <f>IFERROR('7) Paid on Settled (NY)'!F13/'4) Settled At Cost (NY)'!F13,"")</f>
        <v>39799.071793103452</v>
      </c>
      <c r="N63" s="68">
        <f>IFERROR('7) Paid on Settled (NY)'!G13/'4) Settled At Cost (NY)'!G13,"")</f>
        <v>28359.999759450173</v>
      </c>
      <c r="O63" s="69">
        <f>IFERROR('7) Paid on Settled (NY)'!I13/'4) Settled At Cost (NY)'!I13,"")</f>
        <v>92876.299360924531</v>
      </c>
      <c r="P63" s="147"/>
      <c r="Q63" s="147"/>
      <c r="R63" s="147"/>
      <c r="S63" s="152"/>
      <c r="T63" s="152"/>
      <c r="U63" s="152"/>
      <c r="V63" s="152"/>
      <c r="W63" s="152"/>
      <c r="X63" s="147"/>
      <c r="Y63" s="147"/>
      <c r="Z63" s="101"/>
      <c r="AA63" s="101"/>
      <c r="AB63" s="101"/>
      <c r="AC63" s="101"/>
      <c r="AD63" s="101"/>
      <c r="AE63" s="101"/>
      <c r="AF63" s="147"/>
      <c r="AG63" s="147"/>
      <c r="AH63" s="152"/>
      <c r="AI63" s="101"/>
      <c r="AJ63" s="101"/>
      <c r="AK63" s="101"/>
      <c r="AL63" s="101"/>
      <c r="AM63" s="101"/>
      <c r="AN63" s="71"/>
      <c r="AO63" s="146"/>
      <c r="AP63" s="146"/>
      <c r="AQ63" s="146"/>
      <c r="AR63" s="146"/>
      <c r="AS63" s="146"/>
    </row>
    <row r="64" spans="1:45" s="145" customFormat="1">
      <c r="A64" s="147"/>
      <c r="B64" s="148">
        <f t="shared" si="14"/>
        <v>2009</v>
      </c>
      <c r="C64" s="67">
        <f>IFERROR('7) Paid on Settled (NY)'!D14/SUM('4) Settled At Cost (NY)'!D14,'2) Nil Settled (NY)'!D14),"")</f>
        <v>3723.0817073170733</v>
      </c>
      <c r="D64" s="68">
        <f>IFERROR('7) Paid on Settled (NY)'!E14/SUM('4) Settled At Cost (NY)'!E14,'2) Nil Settled (NY)'!E14),"")</f>
        <v>17367.980388945754</v>
      </c>
      <c r="E64" s="68">
        <f>IFERROR('7) Paid on Settled (NY)'!F14/SUM('4) Settled At Cost (NY)'!F14,'2) Nil Settled (NY)'!F14),"")</f>
        <v>29431.03613138686</v>
      </c>
      <c r="F64" s="68">
        <f>IFERROR('7) Paid on Settled (NY)'!G14/SUM('4) Settled At Cost (NY)'!G14,'2) Nil Settled (NY)'!G14),"")</f>
        <v>18159.304477317557</v>
      </c>
      <c r="G64" s="69">
        <f>IFERROR('7) Paid on Settled (NY)'!I14/SUM('4) Settled At Cost (NY)'!I14,'2) Nil Settled (NY)'!I14),"")</f>
        <v>70687.326097234167</v>
      </c>
      <c r="H64" s="147"/>
      <c r="I64" s="147"/>
      <c r="J64" s="148">
        <f t="shared" si="15"/>
        <v>2009</v>
      </c>
      <c r="K64" s="67">
        <f>IFERROR('7) Paid on Settled (NY)'!D14/'4) Settled At Cost (NY)'!D14,"")</f>
        <v>5088.211666666667</v>
      </c>
      <c r="L64" s="68">
        <f>IFERROR('7) Paid on Settled (NY)'!E14/'4) Settled At Cost (NY)'!E14,"")</f>
        <v>28518.515697478997</v>
      </c>
      <c r="M64" s="68">
        <f>IFERROR('7) Paid on Settled (NY)'!F14/'4) Settled At Cost (NY)'!F14,"")</f>
        <v>48578.939156626504</v>
      </c>
      <c r="N64" s="68">
        <f>IFERROR('7) Paid on Settled (NY)'!G14/'4) Settled At Cost (NY)'!G14,"")</f>
        <v>28155.251896024467</v>
      </c>
      <c r="O64" s="69">
        <f>IFERROR('7) Paid on Settled (NY)'!I14/'4) Settled At Cost (NY)'!I14,"")</f>
        <v>92678.938660818123</v>
      </c>
      <c r="P64" s="147"/>
      <c r="Q64" s="147"/>
      <c r="R64" s="147"/>
      <c r="S64" s="152"/>
      <c r="T64" s="152"/>
      <c r="U64" s="152"/>
      <c r="V64" s="152"/>
      <c r="W64" s="152"/>
      <c r="X64" s="147"/>
      <c r="Y64" s="147"/>
      <c r="Z64" s="101"/>
      <c r="AA64" s="101"/>
      <c r="AB64" s="101"/>
      <c r="AC64" s="101"/>
      <c r="AD64" s="101"/>
      <c r="AE64" s="101"/>
      <c r="AF64" s="147"/>
      <c r="AG64" s="147"/>
      <c r="AH64" s="152"/>
      <c r="AI64" s="101"/>
      <c r="AJ64" s="101"/>
      <c r="AK64" s="101"/>
      <c r="AL64" s="101"/>
      <c r="AM64" s="101"/>
      <c r="AN64" s="71"/>
      <c r="AO64" s="146"/>
      <c r="AP64" s="146"/>
      <c r="AQ64" s="146"/>
      <c r="AR64" s="146"/>
      <c r="AS64" s="146"/>
    </row>
    <row r="65" spans="1:45" s="145" customFormat="1">
      <c r="A65" s="147"/>
      <c r="B65" s="148">
        <f t="shared" si="14"/>
        <v>2010</v>
      </c>
      <c r="C65" s="67">
        <f>IFERROR('7) Paid on Settled (NY)'!D15/SUM('4) Settled At Cost (NY)'!D15,'2) Nil Settled (NY)'!D15),"")</f>
        <v>3135.245074626866</v>
      </c>
      <c r="D65" s="68">
        <f>IFERROR('7) Paid on Settled (NY)'!E15/SUM('4) Settled At Cost (NY)'!E15,'2) Nil Settled (NY)'!E15),"")</f>
        <v>16114.463192041521</v>
      </c>
      <c r="E65" s="68">
        <f>IFERROR('7) Paid on Settled (NY)'!F15/SUM('4) Settled At Cost (NY)'!F15,'2) Nil Settled (NY)'!F15),"")</f>
        <v>27776.522268370609</v>
      </c>
      <c r="F65" s="68">
        <f>IFERROR('7) Paid on Settled (NY)'!G15/SUM('4) Settled At Cost (NY)'!G15,'2) Nil Settled (NY)'!G15),"")</f>
        <v>15980.996492248063</v>
      </c>
      <c r="G65" s="69">
        <f>IFERROR('7) Paid on Settled (NY)'!I15/SUM('4) Settled At Cost (NY)'!I15,'2) Nil Settled (NY)'!I15),"")</f>
        <v>72766.715952581275</v>
      </c>
      <c r="H65" s="147"/>
      <c r="I65" s="147"/>
      <c r="J65" s="148">
        <f t="shared" si="15"/>
        <v>2010</v>
      </c>
      <c r="K65" s="67">
        <f>IFERROR('7) Paid on Settled (NY)'!D15/'4) Settled At Cost (NY)'!D15,"")</f>
        <v>4885.1493023255816</v>
      </c>
      <c r="L65" s="68">
        <f>IFERROR('7) Paid on Settled (NY)'!E15/'4) Settled At Cost (NY)'!E15,"")</f>
        <v>27970.449624624624</v>
      </c>
      <c r="M65" s="68">
        <f>IFERROR('7) Paid on Settled (NY)'!F15/'4) Settled At Cost (NY)'!F15,"")</f>
        <v>46492.253850267385</v>
      </c>
      <c r="N65" s="68">
        <f>IFERROR('7) Paid on Settled (NY)'!G15/'4) Settled At Cost (NY)'!G15,"")</f>
        <v>25769.35684375</v>
      </c>
      <c r="O65" s="69">
        <f>IFERROR('7) Paid on Settled (NY)'!I15/'4) Settled At Cost (NY)'!I15,"")</f>
        <v>98046.196851110653</v>
      </c>
      <c r="P65" s="147"/>
      <c r="Q65" s="147"/>
      <c r="R65" s="147"/>
      <c r="S65" s="152"/>
      <c r="T65" s="152"/>
      <c r="U65" s="152"/>
      <c r="V65" s="152"/>
      <c r="W65" s="152"/>
      <c r="X65" s="147"/>
      <c r="Y65" s="147"/>
      <c r="Z65" s="101"/>
      <c r="AA65" s="101"/>
      <c r="AB65" s="101"/>
      <c r="AC65" s="101"/>
      <c r="AD65" s="101"/>
      <c r="AE65" s="101"/>
      <c r="AF65" s="147"/>
      <c r="AG65" s="147"/>
      <c r="AH65" s="152"/>
      <c r="AI65" s="101"/>
      <c r="AJ65" s="101"/>
      <c r="AK65" s="101"/>
      <c r="AL65" s="101"/>
      <c r="AM65" s="101"/>
      <c r="AN65" s="71"/>
      <c r="AO65" s="146"/>
      <c r="AP65" s="146"/>
      <c r="AQ65" s="146"/>
      <c r="AR65" s="146"/>
      <c r="AS65" s="146"/>
    </row>
    <row r="66" spans="1:45" s="145" customFormat="1">
      <c r="A66" s="147"/>
      <c r="B66" s="148">
        <f t="shared" si="14"/>
        <v>2011</v>
      </c>
      <c r="C66" s="67">
        <f>IFERROR('7) Paid on Settled (NY)'!D16/SUM('4) Settled At Cost (NY)'!D16,'2) Nil Settled (NY)'!D16),"")</f>
        <v>2951.3182278481013</v>
      </c>
      <c r="D66" s="68">
        <f>IFERROR('7) Paid on Settled (NY)'!E16/SUM('4) Settled At Cost (NY)'!E16,'2) Nil Settled (NY)'!E16),"")</f>
        <v>16927.300922330087</v>
      </c>
      <c r="E66" s="68">
        <f>IFERROR('7) Paid on Settled (NY)'!F16/SUM('4) Settled At Cost (NY)'!F16,'2) Nil Settled (NY)'!F16),"")</f>
        <v>25122.876004962778</v>
      </c>
      <c r="F66" s="68">
        <f>IFERROR('7) Paid on Settled (NY)'!G16/SUM('4) Settled At Cost (NY)'!G16,'2) Nil Settled (NY)'!G16),"")</f>
        <v>20099.299438016529</v>
      </c>
      <c r="G66" s="69">
        <f>IFERROR('7) Paid on Settled (NY)'!I16/SUM('4) Settled At Cost (NY)'!I16,'2) Nil Settled (NY)'!I16),"")</f>
        <v>69851.603166167304</v>
      </c>
      <c r="H66" s="147"/>
      <c r="I66" s="147"/>
      <c r="J66" s="148">
        <f t="shared" si="15"/>
        <v>2011</v>
      </c>
      <c r="K66" s="67">
        <f>IFERROR('7) Paid on Settled (NY)'!D16/'4) Settled At Cost (NY)'!D16,"")</f>
        <v>4663.0828000000001</v>
      </c>
      <c r="L66" s="68">
        <f>IFERROR('7) Paid on Settled (NY)'!E16/'4) Settled At Cost (NY)'!E16,"")</f>
        <v>29018.230152565862</v>
      </c>
      <c r="M66" s="68">
        <f>IFERROR('7) Paid on Settled (NY)'!F16/'4) Settled At Cost (NY)'!F16,"")</f>
        <v>41156.581422764226</v>
      </c>
      <c r="N66" s="68">
        <f>IFERROR('7) Paid on Settled (NY)'!G16/'4) Settled At Cost (NY)'!G16,"")</f>
        <v>31020.602448979593</v>
      </c>
      <c r="O66" s="69">
        <f>IFERROR('7) Paid on Settled (NY)'!I16/'4) Settled At Cost (NY)'!I16,"")</f>
        <v>94550.903576493947</v>
      </c>
      <c r="P66" s="147"/>
      <c r="Q66" s="147"/>
      <c r="R66" s="147"/>
      <c r="S66" s="152"/>
      <c r="T66" s="152"/>
      <c r="U66" s="152"/>
      <c r="V66" s="152"/>
      <c r="W66" s="152"/>
      <c r="X66" s="147"/>
      <c r="Y66" s="147"/>
      <c r="Z66" s="101"/>
      <c r="AA66" s="101"/>
      <c r="AB66" s="101"/>
      <c r="AC66" s="101"/>
      <c r="AD66" s="101"/>
      <c r="AE66" s="101"/>
      <c r="AF66" s="147"/>
      <c r="AG66" s="147"/>
      <c r="AH66" s="152"/>
      <c r="AI66" s="101"/>
      <c r="AJ66" s="101"/>
      <c r="AK66" s="101"/>
      <c r="AL66" s="101"/>
      <c r="AM66" s="101"/>
      <c r="AN66" s="71"/>
      <c r="AO66" s="146"/>
      <c r="AP66" s="146"/>
      <c r="AQ66" s="146"/>
      <c r="AR66" s="146"/>
      <c r="AS66" s="146"/>
    </row>
    <row r="67" spans="1:45" s="145" customFormat="1">
      <c r="A67" s="147"/>
      <c r="B67" s="148">
        <f t="shared" si="14"/>
        <v>2012</v>
      </c>
      <c r="C67" s="67">
        <f>IFERROR('7) Paid on Settled (NY)'!D17/SUM('4) Settled At Cost (NY)'!D17,'2) Nil Settled (NY)'!D17),"")</f>
        <v>3571.5471945701361</v>
      </c>
      <c r="D67" s="68">
        <f>IFERROR('7) Paid on Settled (NY)'!E17/SUM('4) Settled At Cost (NY)'!E17,'2) Nil Settled (NY)'!E17),"")</f>
        <v>16546.863869143781</v>
      </c>
      <c r="E67" s="68">
        <f>IFERROR('7) Paid on Settled (NY)'!F17/SUM('4) Settled At Cost (NY)'!F17,'2) Nil Settled (NY)'!F17),"")</f>
        <v>25073.09566831683</v>
      </c>
      <c r="F67" s="68">
        <f>IFERROR('7) Paid on Settled (NY)'!G17/SUM('4) Settled At Cost (NY)'!G17,'2) Nil Settled (NY)'!G17),"")</f>
        <v>19940.197539797256</v>
      </c>
      <c r="G67" s="69">
        <f>IFERROR('7) Paid on Settled (NY)'!I17/SUM('4) Settled At Cost (NY)'!I17,'2) Nil Settled (NY)'!I17),"")</f>
        <v>69535.316454109474</v>
      </c>
      <c r="H67" s="147"/>
      <c r="I67" s="147"/>
      <c r="J67" s="148">
        <f t="shared" si="15"/>
        <v>2012</v>
      </c>
      <c r="K67" s="67">
        <f>IFERROR('7) Paid on Settled (NY)'!D17/'4) Settled At Cost (NY)'!D17,"")</f>
        <v>5059.6918589743591</v>
      </c>
      <c r="L67" s="68">
        <f>IFERROR('7) Paid on Settled (NY)'!E17/'4) Settled At Cost (NY)'!E17,"")</f>
        <v>27570.683001345893</v>
      </c>
      <c r="M67" s="68">
        <f>IFERROR('7) Paid on Settled (NY)'!F17/'4) Settled At Cost (NY)'!F17,"")</f>
        <v>47334.255373831766</v>
      </c>
      <c r="N67" s="68">
        <f>IFERROR('7) Paid on Settled (NY)'!G17/'4) Settled At Cost (NY)'!G17,"")</f>
        <v>29254.090233545441</v>
      </c>
      <c r="O67" s="69">
        <f>IFERROR('7) Paid on Settled (NY)'!I17/'4) Settled At Cost (NY)'!I17,"")</f>
        <v>95325.575310762506</v>
      </c>
      <c r="P67" s="147"/>
      <c r="Q67" s="147"/>
      <c r="R67" s="147"/>
      <c r="S67" s="108"/>
      <c r="T67" s="108"/>
      <c r="U67" s="108"/>
      <c r="V67" s="108"/>
      <c r="W67" s="108"/>
      <c r="X67" s="147"/>
      <c r="Y67" s="147"/>
      <c r="Z67" s="108"/>
      <c r="AA67" s="108"/>
      <c r="AB67" s="108"/>
      <c r="AC67" s="108"/>
      <c r="AD67" s="108"/>
      <c r="AE67" s="108"/>
      <c r="AF67" s="147"/>
      <c r="AG67" s="147"/>
      <c r="AH67" s="152"/>
      <c r="AI67" s="101"/>
      <c r="AJ67" s="101"/>
      <c r="AK67" s="101"/>
      <c r="AL67" s="101"/>
      <c r="AM67" s="101"/>
      <c r="AN67" s="71"/>
      <c r="AO67" s="146"/>
      <c r="AP67" s="146"/>
      <c r="AQ67" s="146"/>
      <c r="AR67" s="146"/>
      <c r="AS67" s="146"/>
    </row>
    <row r="68" spans="1:45" s="145" customFormat="1">
      <c r="A68" s="147"/>
      <c r="B68" s="148">
        <f t="shared" si="14"/>
        <v>2013</v>
      </c>
      <c r="C68" s="67">
        <f>IFERROR('7) Paid on Settled (NY)'!D18/SUM('4) Settled At Cost (NY)'!D18,'2) Nil Settled (NY)'!D18),"")</f>
        <v>4785.6715789473692</v>
      </c>
      <c r="D68" s="68">
        <f>IFERROR('7) Paid on Settled (NY)'!E18/SUM('4) Settled At Cost (NY)'!E18,'2) Nil Settled (NY)'!E18),"")</f>
        <v>14442.447733952051</v>
      </c>
      <c r="E68" s="68">
        <f>IFERROR('7) Paid on Settled (NY)'!F18/SUM('4) Settled At Cost (NY)'!F18,'2) Nil Settled (NY)'!F18),"")</f>
        <v>20701.486516853933</v>
      </c>
      <c r="F68" s="68">
        <f>IFERROR('7) Paid on Settled (NY)'!G18/SUM('4) Settled At Cost (NY)'!G18,'2) Nil Settled (NY)'!G18),"")</f>
        <v>18423.445288184441</v>
      </c>
      <c r="G68" s="69">
        <f>IFERROR('7) Paid on Settled (NY)'!I18/SUM('4) Settled At Cost (NY)'!I18,'2) Nil Settled (NY)'!I18),"")</f>
        <v>70119.061274401131</v>
      </c>
      <c r="H68" s="147"/>
      <c r="I68" s="147"/>
      <c r="J68" s="148">
        <f t="shared" si="15"/>
        <v>2013</v>
      </c>
      <c r="K68" s="67">
        <f>IFERROR('7) Paid on Settled (NY)'!D18/'4) Settled At Cost (NY)'!D18,"")</f>
        <v>6949.8924840764339</v>
      </c>
      <c r="L68" s="68">
        <f>IFERROR('7) Paid on Settled (NY)'!E18/'4) Settled At Cost (NY)'!E18,"")</f>
        <v>26264.535752461325</v>
      </c>
      <c r="M68" s="68">
        <f>IFERROR('7) Paid on Settled (NY)'!F18/'4) Settled At Cost (NY)'!F18,"")</f>
        <v>36848.646000000001</v>
      </c>
      <c r="N68" s="68">
        <f>IFERROR('7) Paid on Settled (NY)'!G18/'4) Settled At Cost (NY)'!G18,"")</f>
        <v>28287.325287610623</v>
      </c>
      <c r="O68" s="69">
        <f>IFERROR('7) Paid on Settled (NY)'!I18/'4) Settled At Cost (NY)'!I18,"")</f>
        <v>98384.109229973677</v>
      </c>
      <c r="P68" s="147"/>
      <c r="Q68" s="147"/>
      <c r="R68" s="147"/>
      <c r="S68" s="108"/>
      <c r="T68" s="108"/>
      <c r="U68" s="108"/>
      <c r="V68" s="108"/>
      <c r="W68" s="108"/>
      <c r="X68" s="147"/>
      <c r="Y68" s="147"/>
      <c r="Z68" s="108"/>
      <c r="AA68" s="108"/>
      <c r="AB68" s="108"/>
      <c r="AC68" s="108"/>
      <c r="AD68" s="108"/>
      <c r="AE68" s="108"/>
      <c r="AF68" s="147"/>
      <c r="AG68" s="147"/>
      <c r="AH68" s="152"/>
      <c r="AI68" s="101"/>
      <c r="AJ68" s="101"/>
      <c r="AK68" s="101"/>
      <c r="AL68" s="101"/>
      <c r="AM68" s="101"/>
      <c r="AN68" s="71"/>
      <c r="AO68" s="146"/>
      <c r="AP68" s="146"/>
      <c r="AQ68" s="146"/>
      <c r="AR68" s="146"/>
      <c r="AS68" s="146"/>
    </row>
    <row r="69" spans="1:45" s="145" customFormat="1">
      <c r="A69" s="147"/>
      <c r="B69" s="148">
        <f t="shared" si="14"/>
        <v>2014</v>
      </c>
      <c r="C69" s="67">
        <f>IFERROR('7) Paid on Settled (NY)'!D19/SUM('4) Settled At Cost (NY)'!D19,'2) Nil Settled (NY)'!D19),"")</f>
        <v>5349.8928744939276</v>
      </c>
      <c r="D69" s="68">
        <f>IFERROR('7) Paid on Settled (NY)'!E19/SUM('4) Settled At Cost (NY)'!E19,'2) Nil Settled (NY)'!E19),"")</f>
        <v>13518.232179175948</v>
      </c>
      <c r="E69" s="68">
        <f>IFERROR('7) Paid on Settled (NY)'!F19/SUM('4) Settled At Cost (NY)'!F19,'2) Nil Settled (NY)'!F19),"")</f>
        <v>20627.632746666666</v>
      </c>
      <c r="F69" s="68">
        <f>IFERROR('7) Paid on Settled (NY)'!G19/SUM('4) Settled At Cost (NY)'!G19,'2) Nil Settled (NY)'!G19),"")</f>
        <v>16374.020097244573</v>
      </c>
      <c r="G69" s="69">
        <f>IFERROR('7) Paid on Settled (NY)'!I19/SUM('4) Settled At Cost (NY)'!I19,'2) Nil Settled (NY)'!I19),"")</f>
        <v>68999.880629162493</v>
      </c>
      <c r="H69" s="147"/>
      <c r="I69" s="147"/>
      <c r="J69" s="148">
        <f t="shared" si="15"/>
        <v>2014</v>
      </c>
      <c r="K69" s="67">
        <f>IFERROR('7) Paid on Settled (NY)'!D19/'4) Settled At Cost (NY)'!D19,"")</f>
        <v>7960.3827710843379</v>
      </c>
      <c r="L69" s="68">
        <f>IFERROR('7) Paid on Settled (NY)'!E19/'4) Settled At Cost (NY)'!E19,"")</f>
        <v>23995.830472777936</v>
      </c>
      <c r="M69" s="68">
        <f>IFERROR('7) Paid on Settled (NY)'!F19/'4) Settled At Cost (NY)'!F19,"")</f>
        <v>36146.552710280375</v>
      </c>
      <c r="N69" s="68">
        <f>IFERROR('7) Paid on Settled (NY)'!G19/'4) Settled At Cost (NY)'!G19,"")</f>
        <v>25383.845226130405</v>
      </c>
      <c r="O69" s="69">
        <f>IFERROR('7) Paid on Settled (NY)'!I19/'4) Settled At Cost (NY)'!I19,"")</f>
        <v>98060.071318448317</v>
      </c>
      <c r="P69" s="147"/>
      <c r="Q69" s="147"/>
      <c r="R69" s="147"/>
      <c r="S69" s="108"/>
      <c r="T69" s="108"/>
      <c r="U69" s="108"/>
      <c r="V69" s="108"/>
      <c r="W69" s="108"/>
      <c r="X69" s="147"/>
      <c r="Y69" s="147"/>
      <c r="Z69" s="108"/>
      <c r="AA69" s="108"/>
      <c r="AB69" s="108"/>
      <c r="AC69" s="108"/>
      <c r="AD69" s="108"/>
      <c r="AE69" s="108"/>
      <c r="AF69" s="147"/>
      <c r="AG69" s="147"/>
      <c r="AH69" s="152"/>
      <c r="AI69" s="101"/>
      <c r="AJ69" s="101"/>
      <c r="AK69" s="101"/>
      <c r="AL69" s="101"/>
      <c r="AM69" s="101"/>
      <c r="AN69" s="71"/>
      <c r="AO69" s="146"/>
      <c r="AP69" s="146"/>
      <c r="AQ69" s="146"/>
      <c r="AR69" s="146"/>
      <c r="AS69" s="146"/>
    </row>
    <row r="70" spans="1:45" s="145" customFormat="1">
      <c r="A70" s="147"/>
      <c r="B70" s="148">
        <f t="shared" si="14"/>
        <v>2015</v>
      </c>
      <c r="C70" s="67">
        <f>IFERROR('7) Paid on Settled (NY)'!D20/SUM('4) Settled At Cost (NY)'!D20,'2) Nil Settled (NY)'!D20),"")</f>
        <v>5479.4715391277232</v>
      </c>
      <c r="D70" s="68">
        <f>IFERROR('7) Paid on Settled (NY)'!E20/SUM('4) Settled At Cost (NY)'!E20,'2) Nil Settled (NY)'!E20),"")</f>
        <v>15270.4440913242</v>
      </c>
      <c r="E70" s="68">
        <f>IFERROR('7) Paid on Settled (NY)'!F20/SUM('4) Settled At Cost (NY)'!F20,'2) Nil Settled (NY)'!F20),"")</f>
        <v>16973.617404371587</v>
      </c>
      <c r="F70" s="68">
        <f>IFERROR('7) Paid on Settled (NY)'!G20/SUM('4) Settled At Cost (NY)'!G20,'2) Nil Settled (NY)'!G20),"")</f>
        <v>19037.326075949371</v>
      </c>
      <c r="G70" s="69">
        <f>IFERROR('7) Paid on Settled (NY)'!I20/SUM('4) Settled At Cost (NY)'!I20,'2) Nil Settled (NY)'!I20),"")</f>
        <v>72081.084192968774</v>
      </c>
      <c r="H70" s="147"/>
      <c r="I70" s="147"/>
      <c r="J70" s="148">
        <f t="shared" si="15"/>
        <v>2015</v>
      </c>
      <c r="K70" s="67">
        <f>IFERROR('7) Paid on Settled (NY)'!D20/'4) Settled At Cost (NY)'!D20,"")</f>
        <v>8735.3894102036156</v>
      </c>
      <c r="L70" s="68">
        <f>IFERROR('7) Paid on Settled (NY)'!E20/'4) Settled At Cost (NY)'!E20,"")</f>
        <v>25884.111888544892</v>
      </c>
      <c r="M70" s="68">
        <f>IFERROR('7) Paid on Settled (NY)'!F20/'4) Settled At Cost (NY)'!F20,"")</f>
        <v>34133.758076923077</v>
      </c>
      <c r="N70" s="68">
        <f>IFERROR('7) Paid on Settled (NY)'!G20/'4) Settled At Cost (NY)'!G20,"")</f>
        <v>27980.442046511631</v>
      </c>
      <c r="O70" s="69">
        <f>IFERROR('7) Paid on Settled (NY)'!I20/'4) Settled At Cost (NY)'!I20,"")</f>
        <v>101650.00643904752</v>
      </c>
      <c r="P70" s="147"/>
      <c r="Q70" s="147"/>
      <c r="R70" s="147"/>
      <c r="S70" s="108"/>
      <c r="T70" s="108"/>
      <c r="U70" s="108"/>
      <c r="V70" s="108"/>
      <c r="W70" s="108"/>
      <c r="X70" s="147"/>
      <c r="Y70" s="147"/>
      <c r="Z70" s="108"/>
      <c r="AA70" s="108"/>
      <c r="AB70" s="108"/>
      <c r="AC70" s="108"/>
      <c r="AD70" s="108"/>
      <c r="AE70" s="108"/>
      <c r="AF70" s="147"/>
      <c r="AG70" s="147"/>
      <c r="AH70" s="152"/>
      <c r="AI70" s="101"/>
      <c r="AJ70" s="101"/>
      <c r="AK70" s="101"/>
      <c r="AL70" s="101"/>
      <c r="AM70" s="101"/>
      <c r="AN70" s="71"/>
      <c r="AO70" s="146"/>
      <c r="AP70" s="146"/>
      <c r="AQ70" s="146"/>
      <c r="AR70" s="146"/>
      <c r="AS70" s="146"/>
    </row>
    <row r="71" spans="1:45" s="145" customFormat="1">
      <c r="A71" s="147"/>
      <c r="B71" s="148">
        <f t="shared" si="14"/>
        <v>2016</v>
      </c>
      <c r="C71" s="67">
        <f>IFERROR('7) Paid on Settled (NY)'!D21/SUM('4) Settled At Cost (NY)'!D21,'2) Nil Settled (NY)'!D21),"")</f>
        <v>6171.9669565217391</v>
      </c>
      <c r="D71" s="68">
        <f>IFERROR('7) Paid on Settled (NY)'!E21/SUM('4) Settled At Cost (NY)'!E21,'2) Nil Settled (NY)'!E21),"")</f>
        <v>16691.158101010093</v>
      </c>
      <c r="E71" s="68">
        <f>IFERROR('7) Paid on Settled (NY)'!F21/SUM('4) Settled At Cost (NY)'!F21,'2) Nil Settled (NY)'!F21),"")</f>
        <v>27923.649801980198</v>
      </c>
      <c r="F71" s="68">
        <f>IFERROR('7) Paid on Settled (NY)'!G21/SUM('4) Settled At Cost (NY)'!G21,'2) Nil Settled (NY)'!G21),"")</f>
        <v>20845.718156862742</v>
      </c>
      <c r="G71" s="69">
        <f>IFERROR('7) Paid on Settled (NY)'!I21/SUM('4) Settled At Cost (NY)'!I21,'2) Nil Settled (NY)'!I21),"")</f>
        <v>75321.17991129811</v>
      </c>
      <c r="H71" s="147"/>
      <c r="I71" s="147"/>
      <c r="J71" s="148">
        <f t="shared" si="15"/>
        <v>2016</v>
      </c>
      <c r="K71" s="67">
        <f>IFERROR('7) Paid on Settled (NY)'!D21/'4) Settled At Cost (NY)'!D21,"")</f>
        <v>10074.242838709677</v>
      </c>
      <c r="L71" s="68">
        <f>IFERROR('7) Paid on Settled (NY)'!E21/'4) Settled At Cost (NY)'!E21,"")</f>
        <v>27494.586555740418</v>
      </c>
      <c r="M71" s="68">
        <f>IFERROR('7) Paid on Settled (NY)'!F21/'4) Settled At Cost (NY)'!F21,"")</f>
        <v>50969.071626506025</v>
      </c>
      <c r="N71" s="68">
        <f>IFERROR('7) Paid on Settled (NY)'!G21/'4) Settled At Cost (NY)'!G21,"")</f>
        <v>30202.60301136363</v>
      </c>
      <c r="O71" s="69">
        <f>IFERROR('7) Paid on Settled (NY)'!I21/'4) Settled At Cost (NY)'!I21,"")</f>
        <v>105400.87399352186</v>
      </c>
      <c r="P71" s="147"/>
      <c r="Q71" s="147"/>
      <c r="R71" s="147"/>
      <c r="S71" s="108"/>
      <c r="T71" s="108"/>
      <c r="U71" s="108"/>
      <c r="V71" s="108"/>
      <c r="W71" s="108"/>
      <c r="X71" s="147"/>
      <c r="Y71" s="147"/>
      <c r="Z71" s="108"/>
      <c r="AA71" s="108"/>
      <c r="AB71" s="108"/>
      <c r="AC71" s="108"/>
      <c r="AD71" s="108"/>
      <c r="AE71" s="108"/>
      <c r="AF71" s="147"/>
      <c r="AG71" s="147"/>
      <c r="AH71" s="152"/>
      <c r="AI71" s="101"/>
      <c r="AJ71" s="101"/>
      <c r="AK71" s="101"/>
      <c r="AL71" s="101"/>
      <c r="AM71" s="101"/>
      <c r="AN71" s="71"/>
      <c r="AO71" s="146"/>
      <c r="AP71" s="146"/>
      <c r="AQ71" s="146"/>
      <c r="AR71" s="146"/>
      <c r="AS71" s="146"/>
    </row>
    <row r="72" spans="1:45" s="145" customFormat="1">
      <c r="A72" s="147"/>
      <c r="B72" s="148">
        <f t="shared" si="14"/>
        <v>2017</v>
      </c>
      <c r="C72" s="67">
        <f>IFERROR('7) Paid on Settled (NY)'!D22/SUM('4) Settled At Cost (NY)'!D22,'2) Nil Settled (NY)'!D22),"")</f>
        <v>7657.3637654320983</v>
      </c>
      <c r="D72" s="68">
        <f>IFERROR('7) Paid on Settled (NY)'!E22/SUM('4) Settled At Cost (NY)'!E22,'2) Nil Settled (NY)'!E22),"")</f>
        <v>19230.960446807228</v>
      </c>
      <c r="E72" s="68">
        <f>IFERROR('7) Paid on Settled (NY)'!F22/SUM('4) Settled At Cost (NY)'!F22,'2) Nil Settled (NY)'!F22),"")</f>
        <v>31845.934575645755</v>
      </c>
      <c r="F72" s="68">
        <f>IFERROR('7) Paid on Settled (NY)'!G22/SUM('4) Settled At Cost (NY)'!G22,'2) Nil Settled (NY)'!G22),"")</f>
        <v>18711.190324543408</v>
      </c>
      <c r="G72" s="69">
        <f>IFERROR('7) Paid on Settled (NY)'!I22/SUM('4) Settled At Cost (NY)'!I22,'2) Nil Settled (NY)'!I22),"")</f>
        <v>80142.692530749991</v>
      </c>
      <c r="H72" s="147"/>
      <c r="I72" s="147"/>
      <c r="J72" s="148">
        <f t="shared" si="15"/>
        <v>2017</v>
      </c>
      <c r="K72" s="67">
        <f>IFERROR('7) Paid on Settled (NY)'!D22/'4) Settled At Cost (NY)'!D22,"")</f>
        <v>11539.46911627907</v>
      </c>
      <c r="L72" s="68">
        <f>IFERROR('7) Paid on Settled (NY)'!E22/'4) Settled At Cost (NY)'!E22,"")</f>
        <v>29743.465830168301</v>
      </c>
      <c r="M72" s="68">
        <f>IFERROR('7) Paid on Settled (NY)'!F22/'4) Settled At Cost (NY)'!F22,"")</f>
        <v>59932.279652777775</v>
      </c>
      <c r="N72" s="68">
        <f>IFERROR('7) Paid on Settled (NY)'!G22/'4) Settled At Cost (NY)'!G22,"")</f>
        <v>27131.225970587941</v>
      </c>
      <c r="O72" s="69">
        <f>IFERROR('7) Paid on Settled (NY)'!I22/'4) Settled At Cost (NY)'!I22,"")</f>
        <v>111494.3570904566</v>
      </c>
      <c r="P72" s="147"/>
      <c r="Q72" s="147"/>
      <c r="R72" s="147"/>
      <c r="S72" s="108"/>
      <c r="T72" s="108"/>
      <c r="U72" s="108"/>
      <c r="V72" s="108"/>
      <c r="W72" s="108"/>
      <c r="X72" s="147"/>
      <c r="Y72" s="147"/>
      <c r="Z72" s="108"/>
      <c r="AA72" s="108"/>
      <c r="AB72" s="108"/>
      <c r="AC72" s="108"/>
      <c r="AD72" s="108"/>
      <c r="AE72" s="108"/>
      <c r="AF72" s="147"/>
      <c r="AG72" s="147"/>
      <c r="AH72" s="152"/>
      <c r="AI72" s="101"/>
      <c r="AJ72" s="101"/>
      <c r="AK72" s="101"/>
      <c r="AL72" s="101"/>
      <c r="AM72" s="101"/>
      <c r="AN72" s="71"/>
      <c r="AO72" s="146"/>
      <c r="AP72" s="146"/>
      <c r="AQ72" s="146"/>
      <c r="AR72" s="146"/>
      <c r="AS72" s="146"/>
    </row>
    <row r="73" spans="1:45" s="145" customFormat="1">
      <c r="A73" s="147"/>
      <c r="B73" s="148">
        <f t="shared" si="14"/>
        <v>2018</v>
      </c>
      <c r="C73" s="67">
        <f>IFERROR('7) Paid on Settled (NY)'!D23/SUM('4) Settled At Cost (NY)'!D23,'2) Nil Settled (NY)'!D23),"")</f>
        <v>8979.427389380533</v>
      </c>
      <c r="D73" s="68">
        <f>IFERROR('7) Paid on Settled (NY)'!E23/SUM('4) Settled At Cost (NY)'!E23,'2) Nil Settled (NY)'!E23),"")</f>
        <v>16033.159800000003</v>
      </c>
      <c r="E73" s="68">
        <f>IFERROR('7) Paid on Settled (NY)'!F23/SUM('4) Settled At Cost (NY)'!F23,'2) Nil Settled (NY)'!F23),"")</f>
        <v>30181.543799126634</v>
      </c>
      <c r="F73" s="68">
        <f>IFERROR('7) Paid on Settled (NY)'!G23/SUM('4) Settled At Cost (NY)'!G23,'2) Nil Settled (NY)'!G23),"")</f>
        <v>17927.605079999998</v>
      </c>
      <c r="G73" s="69">
        <f>IFERROR('7) Paid on Settled (NY)'!I23/SUM('4) Settled At Cost (NY)'!I23,'2) Nil Settled (NY)'!I23),"")</f>
        <v>80055.174064272214</v>
      </c>
      <c r="H73" s="147"/>
      <c r="I73" s="147"/>
      <c r="J73" s="148">
        <f t="shared" si="15"/>
        <v>2018</v>
      </c>
      <c r="K73" s="67">
        <f>IFERROR('7) Paid on Settled (NY)'!D23/'4) Settled At Cost (NY)'!D23,"")</f>
        <v>12526.855493827163</v>
      </c>
      <c r="L73" s="68">
        <f>IFERROR('7) Paid on Settled (NY)'!E23/'4) Settled At Cost (NY)'!E23,"")</f>
        <v>27587.420708502028</v>
      </c>
      <c r="M73" s="68">
        <f>IFERROR('7) Paid on Settled (NY)'!F23/'4) Settled At Cost (NY)'!F23,"")</f>
        <v>57120.442396694212</v>
      </c>
      <c r="N73" s="68">
        <f>IFERROR('7) Paid on Settled (NY)'!G23/'4) Settled At Cost (NY)'!G23,"")</f>
        <v>29198.053876221496</v>
      </c>
      <c r="O73" s="69">
        <f>IFERROR('7) Paid on Settled (NY)'!I23/'4) Settled At Cost (NY)'!I23,"")</f>
        <v>111813.03519471947</v>
      </c>
      <c r="P73" s="147"/>
      <c r="Q73" s="147"/>
      <c r="R73" s="147"/>
      <c r="S73" s="108"/>
      <c r="T73" s="108"/>
      <c r="U73" s="108"/>
      <c r="V73" s="108"/>
      <c r="W73" s="108"/>
      <c r="X73" s="147"/>
      <c r="Y73" s="147"/>
      <c r="Z73" s="108"/>
      <c r="AA73" s="108"/>
      <c r="AB73" s="108"/>
      <c r="AC73" s="108"/>
      <c r="AD73" s="108"/>
      <c r="AE73" s="108"/>
      <c r="AF73" s="147"/>
      <c r="AG73" s="147"/>
      <c r="AH73" s="152"/>
      <c r="AI73" s="101"/>
      <c r="AJ73" s="101"/>
      <c r="AK73" s="101"/>
      <c r="AL73" s="101"/>
      <c r="AM73" s="101"/>
      <c r="AN73" s="71"/>
      <c r="AO73" s="146"/>
      <c r="AP73" s="146"/>
      <c r="AQ73" s="146"/>
      <c r="AR73" s="146"/>
      <c r="AS73" s="146"/>
    </row>
    <row r="74" spans="1:45" s="145" customFormat="1">
      <c r="A74" s="147"/>
      <c r="B74" s="148">
        <f t="shared" si="14"/>
        <v>2019</v>
      </c>
      <c r="C74" s="67">
        <f>IFERROR('7) Paid on Settled (NY)'!D24/SUM('4) Settled At Cost (NY)'!D24,'2) Nil Settled (NY)'!D24),"")</f>
        <v>8301.9649999999983</v>
      </c>
      <c r="D74" s="68">
        <f>IFERROR('7) Paid on Settled (NY)'!E24/SUM('4) Settled At Cost (NY)'!E24,'2) Nil Settled (NY)'!E24),"")</f>
        <v>15116.240569620255</v>
      </c>
      <c r="E74" s="68">
        <f>IFERROR('7) Paid on Settled (NY)'!F24/SUM('4) Settled At Cost (NY)'!F24,'2) Nil Settled (NY)'!F24),"")</f>
        <v>25611.034196078435</v>
      </c>
      <c r="F74" s="68">
        <f>IFERROR('7) Paid on Settled (NY)'!G24/SUM('4) Settled At Cost (NY)'!G24,'2) Nil Settled (NY)'!G24),"")</f>
        <v>16752.373796791442</v>
      </c>
      <c r="G74" s="69">
        <f>IFERROR('7) Paid on Settled (NY)'!I24/SUM('4) Settled At Cost (NY)'!I24,'2) Nil Settled (NY)'!I24),"")</f>
        <v>71520.171850728046</v>
      </c>
      <c r="H74" s="147"/>
      <c r="I74" s="147"/>
      <c r="J74" s="148">
        <f t="shared" si="15"/>
        <v>2019</v>
      </c>
      <c r="K74" s="67">
        <f>IFERROR('7) Paid on Settled (NY)'!D24/'4) Settled At Cost (NY)'!D24,"")</f>
        <v>11546.411091954022</v>
      </c>
      <c r="L74" s="68">
        <f>IFERROR('7) Paid on Settled (NY)'!E24/'4) Settled At Cost (NY)'!E24,"")</f>
        <v>27264.452168949774</v>
      </c>
      <c r="M74" s="68">
        <f>IFERROR('7) Paid on Settled (NY)'!F24/'4) Settled At Cost (NY)'!F24,"")</f>
        <v>43250.421986754969</v>
      </c>
      <c r="N74" s="68">
        <f>IFERROR('7) Paid on Settled (NY)'!G24/'4) Settled At Cost (NY)'!G24,"")</f>
        <v>25997.459751037339</v>
      </c>
      <c r="O74" s="69">
        <f>IFERROR('7) Paid on Settled (NY)'!I24/'4) Settled At Cost (NY)'!I24,"")</f>
        <v>108932.757125693</v>
      </c>
      <c r="P74" s="147"/>
      <c r="Q74" s="147"/>
      <c r="R74" s="147"/>
      <c r="S74" s="108"/>
      <c r="T74" s="108"/>
      <c r="U74" s="108"/>
      <c r="V74" s="108"/>
      <c r="W74" s="108"/>
      <c r="X74" s="147"/>
      <c r="Y74" s="147"/>
      <c r="Z74" s="108"/>
      <c r="AA74" s="108"/>
      <c r="AB74" s="108"/>
      <c r="AC74" s="108"/>
      <c r="AD74" s="108"/>
      <c r="AE74" s="108"/>
      <c r="AF74" s="147"/>
      <c r="AG74" s="147"/>
      <c r="AH74" s="152"/>
      <c r="AI74" s="101"/>
      <c r="AJ74" s="101"/>
      <c r="AK74" s="101"/>
      <c r="AL74" s="101"/>
      <c r="AM74" s="101"/>
      <c r="AN74" s="71"/>
      <c r="AO74" s="146"/>
      <c r="AP74" s="146"/>
      <c r="AQ74" s="146"/>
      <c r="AR74" s="146"/>
      <c r="AS74" s="146"/>
    </row>
    <row r="75" spans="1:45" s="145" customFormat="1">
      <c r="A75" s="147"/>
      <c r="B75" s="148">
        <f t="shared" si="14"/>
        <v>2020</v>
      </c>
      <c r="C75" s="67">
        <f>IFERROR('7) Paid on Settled (NY)'!D25/SUM('4) Settled At Cost (NY)'!D25,'2) Nil Settled (NY)'!D25),"")</f>
        <v>8354.2011409395964</v>
      </c>
      <c r="D75" s="68">
        <f>IFERROR('7) Paid on Settled (NY)'!E25/SUM('4) Settled At Cost (NY)'!E25,'2) Nil Settled (NY)'!E25),"")</f>
        <v>12462.694219409224</v>
      </c>
      <c r="E75" s="68">
        <f>IFERROR('7) Paid on Settled (NY)'!F25/SUM('4) Settled At Cost (NY)'!F25,'2) Nil Settled (NY)'!F25),"")</f>
        <v>31186.997916666671</v>
      </c>
      <c r="F75" s="68">
        <f>IFERROR('7) Paid on Settled (NY)'!G25/SUM('4) Settled At Cost (NY)'!G25,'2) Nil Settled (NY)'!G25),"")</f>
        <v>14546.752320000003</v>
      </c>
      <c r="G75" s="69">
        <f>IFERROR('7) Paid on Settled (NY)'!I25/SUM('4) Settled At Cost (NY)'!I25,'2) Nil Settled (NY)'!I25),"")</f>
        <v>64285.202352941174</v>
      </c>
      <c r="H75" s="147"/>
      <c r="I75" s="147"/>
      <c r="J75" s="148">
        <f t="shared" si="15"/>
        <v>2020</v>
      </c>
      <c r="K75" s="67">
        <f>IFERROR('7) Paid on Settled (NY)'!D25/'4) Settled At Cost (NY)'!D25,"")</f>
        <v>12324.514554455445</v>
      </c>
      <c r="L75" s="68">
        <f>IFERROR('7) Paid on Settled (NY)'!E25/'4) Settled At Cost (NY)'!E25,"")</f>
        <v>24309.946748971081</v>
      </c>
      <c r="M75" s="68">
        <f>IFERROR('7) Paid on Settled (NY)'!F25/'4) Settled At Cost (NY)'!F25,"")</f>
        <v>55857.309701492544</v>
      </c>
      <c r="N75" s="68">
        <f>IFERROR('7) Paid on Settled (NY)'!G25/'4) Settled At Cost (NY)'!G25,"")</f>
        <v>24908.82246575343</v>
      </c>
      <c r="O75" s="69">
        <f>IFERROR('7) Paid on Settled (NY)'!I25/'4) Settled At Cost (NY)'!I25,"")</f>
        <v>106832.94044871794</v>
      </c>
      <c r="P75" s="147"/>
      <c r="Q75" s="147"/>
      <c r="R75" s="147"/>
      <c r="S75" s="108"/>
      <c r="T75" s="108"/>
      <c r="U75" s="108"/>
      <c r="V75" s="108"/>
      <c r="W75" s="108"/>
      <c r="X75" s="147"/>
      <c r="Y75" s="147"/>
      <c r="Z75" s="108"/>
      <c r="AA75" s="108"/>
      <c r="AB75" s="108"/>
      <c r="AC75" s="108"/>
      <c r="AD75" s="108"/>
      <c r="AE75" s="108"/>
      <c r="AF75" s="147"/>
      <c r="AG75" s="147"/>
      <c r="AH75" s="152"/>
      <c r="AI75" s="101"/>
      <c r="AJ75" s="101"/>
      <c r="AK75" s="101"/>
      <c r="AL75" s="101"/>
      <c r="AM75" s="101"/>
      <c r="AN75" s="71"/>
      <c r="AO75" s="146"/>
      <c r="AP75" s="146"/>
      <c r="AQ75" s="146"/>
      <c r="AR75" s="146"/>
      <c r="AS75" s="146"/>
    </row>
    <row r="76" spans="1:45" s="145" customFormat="1">
      <c r="A76" s="147"/>
      <c r="B76" s="148">
        <f t="shared" si="14"/>
        <v>2021</v>
      </c>
      <c r="C76" s="67">
        <f>IFERROR('7) Paid on Settled (NY)'!D26/SUM('4) Settled At Cost (NY)'!D26,'2) Nil Settled (NY)'!D26),"")</f>
        <v>4288.7694029850745</v>
      </c>
      <c r="D76" s="68">
        <f>IFERROR('7) Paid on Settled (NY)'!E26/SUM('4) Settled At Cost (NY)'!E26,'2) Nil Settled (NY)'!E26),"")</f>
        <v>6948.5895906432752</v>
      </c>
      <c r="E76" s="68">
        <f>IFERROR('7) Paid on Settled (NY)'!F26/SUM('4) Settled At Cost (NY)'!F26,'2) Nil Settled (NY)'!F26),"")</f>
        <v>18160.746461538463</v>
      </c>
      <c r="F76" s="68">
        <f>IFERROR('7) Paid on Settled (NY)'!G26/SUM('4) Settled At Cost (NY)'!G26,'2) Nil Settled (NY)'!G26),"")</f>
        <v>14552.74486842105</v>
      </c>
      <c r="G76" s="69">
        <f>IFERROR('7) Paid on Settled (NY)'!I26/SUM('4) Settled At Cost (NY)'!I26,'2) Nil Settled (NY)'!I26),"")</f>
        <v>46888.780708502025</v>
      </c>
      <c r="H76" s="147"/>
      <c r="I76" s="147"/>
      <c r="J76" s="148">
        <f t="shared" si="15"/>
        <v>2021</v>
      </c>
      <c r="K76" s="67">
        <f>IFERROR('7) Paid on Settled (NY)'!D26/'4) Settled At Cost (NY)'!D26,"")</f>
        <v>8451.3985294117647</v>
      </c>
      <c r="L76" s="68">
        <f>IFERROR('7) Paid on Settled (NY)'!E26/'4) Settled At Cost (NY)'!E26,"")</f>
        <v>22003.867037037038</v>
      </c>
      <c r="M76" s="68">
        <f>IFERROR('7) Paid on Settled (NY)'!F26/'4) Settled At Cost (NY)'!F26,"")</f>
        <v>40705.121379310345</v>
      </c>
      <c r="N76" s="68">
        <f>IFERROR('7) Paid on Settled (NY)'!G26/'4) Settled At Cost (NY)'!G26,"")</f>
        <v>28359.195128205123</v>
      </c>
      <c r="O76" s="69">
        <f>IFERROR('7) Paid on Settled (NY)'!I26/'4) Settled At Cost (NY)'!I26,"")</f>
        <v>89432.655096525108</v>
      </c>
      <c r="P76" s="147"/>
      <c r="Q76" s="147"/>
      <c r="R76" s="147"/>
      <c r="S76" s="108"/>
      <c r="T76" s="108"/>
      <c r="U76" s="108"/>
      <c r="V76" s="108"/>
      <c r="W76" s="108"/>
      <c r="X76" s="147"/>
      <c r="Y76" s="147"/>
      <c r="Z76" s="108"/>
      <c r="AA76" s="108"/>
      <c r="AB76" s="108"/>
      <c r="AC76" s="108"/>
      <c r="AD76" s="108"/>
      <c r="AE76" s="108"/>
      <c r="AF76" s="147"/>
      <c r="AG76" s="147"/>
      <c r="AH76" s="152"/>
      <c r="AI76" s="101"/>
      <c r="AJ76" s="101"/>
      <c r="AK76" s="101"/>
      <c r="AL76" s="101"/>
      <c r="AM76" s="101"/>
      <c r="AN76" s="71"/>
      <c r="AO76" s="146"/>
      <c r="AP76" s="146"/>
      <c r="AQ76" s="146"/>
      <c r="AR76" s="146"/>
      <c r="AS76" s="146"/>
    </row>
    <row r="77" spans="1:45" s="145" customFormat="1">
      <c r="A77" s="147"/>
      <c r="B77" s="149">
        <f t="shared" si="14"/>
        <v>2022</v>
      </c>
      <c r="C77" s="82">
        <f>IFERROR('7) Paid on Settled (NY)'!D30/SUM('4) Settled At Cost (NY)'!D30,'2) Nil Settled (NY)'!D30),"")</f>
        <v>1135.3226315789475</v>
      </c>
      <c r="D77" s="83">
        <f>IFERROR('7) Paid on Settled (NY)'!E30/SUM('4) Settled At Cost (NY)'!E30,'2) Nil Settled (NY)'!E30),"")</f>
        <v>1079.0642500000001</v>
      </c>
      <c r="E77" s="83">
        <f>IFERROR('7) Paid on Settled (NY)'!F30/SUM('4) Settled At Cost (NY)'!F30,'2) Nil Settled (NY)'!F30),"")</f>
        <v>340.64516129032262</v>
      </c>
      <c r="F77" s="83">
        <f>IFERROR('7) Paid on Settled (NY)'!G30/SUM('4) Settled At Cost (NY)'!G30,'2) Nil Settled (NY)'!G30),"")</f>
        <v>1164.8135</v>
      </c>
      <c r="G77" s="84">
        <f>IFERROR('7) Paid on Settled (NY)'!I30/SUM('4) Settled At Cost (NY)'!I30,'2) Nil Settled (NY)'!I30),"")</f>
        <v>14230.263610888713</v>
      </c>
      <c r="H77" s="147"/>
      <c r="I77" s="147"/>
      <c r="J77" s="149">
        <f t="shared" si="15"/>
        <v>2022</v>
      </c>
      <c r="K77" s="82">
        <f>IFERROR('7) Paid on Settled (NY)'!D30/'4) Settled At Cost (NY)'!D30,"")</f>
        <v>7190.376666666667</v>
      </c>
      <c r="L77" s="83">
        <f>IFERROR('7) Paid on Settled (NY)'!E30/'4) Settled At Cost (NY)'!E30,"")</f>
        <v>6376.2887500000006</v>
      </c>
      <c r="M77" s="83">
        <f>IFERROR('7) Paid on Settled (NY)'!F30/'4) Settled At Cost (NY)'!F30,"")</f>
        <v>1600</v>
      </c>
      <c r="N77" s="83">
        <f>IFERROR('7) Paid on Settled (NY)'!G30/'4) Settled At Cost (NY)'!G30,"")</f>
        <v>5824.0675000000001</v>
      </c>
      <c r="O77" s="84">
        <f>IFERROR('7) Paid on Settled (NY)'!I30/'4) Settled At Cost (NY)'!I30,"")</f>
        <v>64631.270000000011</v>
      </c>
      <c r="P77" s="147"/>
      <c r="Q77" s="147"/>
      <c r="R77" s="147"/>
      <c r="S77" s="108"/>
      <c r="T77" s="108"/>
      <c r="U77" s="108"/>
      <c r="V77" s="108"/>
      <c r="W77" s="108"/>
      <c r="X77" s="147"/>
      <c r="Y77" s="147"/>
      <c r="Z77" s="108"/>
      <c r="AA77" s="108"/>
      <c r="AB77" s="108"/>
      <c r="AC77" s="108"/>
      <c r="AD77" s="108"/>
      <c r="AE77" s="108"/>
      <c r="AF77" s="147"/>
      <c r="AG77" s="147"/>
      <c r="AH77" s="152"/>
      <c r="AI77" s="101"/>
      <c r="AJ77" s="101"/>
      <c r="AK77" s="101"/>
      <c r="AL77" s="101"/>
      <c r="AM77" s="101"/>
      <c r="AN77" s="71"/>
      <c r="AO77" s="146"/>
      <c r="AP77" s="146"/>
      <c r="AQ77" s="146"/>
      <c r="AR77" s="146"/>
      <c r="AS77" s="146"/>
    </row>
    <row r="78" spans="1:45">
      <c r="S78" s="147"/>
      <c r="T78" s="147"/>
      <c r="U78" s="147"/>
      <c r="V78" s="147"/>
      <c r="W78" s="147"/>
      <c r="X78" s="147"/>
      <c r="Y78" s="147"/>
      <c r="Z78" s="147"/>
      <c r="AA78" s="147"/>
      <c r="AB78" s="147"/>
      <c r="AC78" s="147"/>
      <c r="AD78" s="147"/>
      <c r="AE78" s="147"/>
      <c r="AF78" s="147"/>
      <c r="AG78" s="147"/>
      <c r="AH78" s="147"/>
      <c r="AI78" s="147"/>
      <c r="AJ78" s="147"/>
      <c r="AK78" s="147"/>
      <c r="AL78" s="147"/>
      <c r="AM78" s="147"/>
      <c r="AN78" s="147"/>
    </row>
    <row r="79" spans="1:45" s="145" customFormat="1">
      <c r="A79" s="147"/>
      <c r="B79" s="147"/>
      <c r="C79" s="147"/>
      <c r="D79" s="147"/>
      <c r="E79" s="147"/>
      <c r="F79" s="147"/>
      <c r="G79" s="147"/>
      <c r="H79" s="147"/>
      <c r="I79" s="147"/>
      <c r="J79" s="147"/>
      <c r="K79" s="147"/>
      <c r="L79" s="147"/>
      <c r="M79" s="147"/>
      <c r="N79" s="147"/>
      <c r="O79" s="147"/>
      <c r="P79" s="147"/>
      <c r="Q79" s="147"/>
      <c r="R79" s="147"/>
      <c r="S79" s="191"/>
      <c r="T79" s="191"/>
      <c r="U79" s="191"/>
      <c r="V79" s="191"/>
      <c r="W79" s="191"/>
      <c r="X79" s="147"/>
      <c r="Y79" s="147"/>
      <c r="Z79" s="191"/>
      <c r="AA79" s="191"/>
      <c r="AB79" s="191"/>
      <c r="AC79" s="191"/>
      <c r="AD79" s="191"/>
      <c r="AE79" s="191"/>
      <c r="AF79" s="147"/>
      <c r="AG79" s="147"/>
      <c r="AH79" s="147"/>
      <c r="AI79" s="147"/>
      <c r="AJ79" s="147"/>
      <c r="AK79" s="147"/>
      <c r="AL79" s="147"/>
      <c r="AM79" s="147"/>
      <c r="AN79" s="147"/>
    </row>
    <row r="80" spans="1:45">
      <c r="S80" s="88"/>
      <c r="T80" s="110"/>
      <c r="U80" s="109"/>
      <c r="V80" s="109"/>
      <c r="W80" s="109"/>
      <c r="X80" s="88"/>
      <c r="AB80" s="111"/>
      <c r="AC80" s="109"/>
      <c r="AD80" s="109"/>
      <c r="AE80" s="109"/>
      <c r="AF80" s="88"/>
      <c r="AG80" s="147"/>
      <c r="AH80" s="147"/>
      <c r="AI80" s="147"/>
      <c r="AJ80" s="147"/>
      <c r="AK80" s="147"/>
      <c r="AL80" s="147"/>
      <c r="AM80" s="147"/>
      <c r="AN80" s="147"/>
    </row>
    <row r="81" spans="1:40">
      <c r="B81" s="226" t="s">
        <v>70</v>
      </c>
      <c r="C81" s="227"/>
      <c r="D81" s="227"/>
      <c r="E81" s="227"/>
      <c r="F81" s="227"/>
      <c r="G81" s="228"/>
      <c r="J81" s="226" t="s">
        <v>71</v>
      </c>
      <c r="K81" s="227"/>
      <c r="L81" s="227"/>
      <c r="M81" s="227"/>
      <c r="N81" s="227"/>
      <c r="O81" s="228"/>
      <c r="R81" s="226" t="s">
        <v>72</v>
      </c>
      <c r="S81" s="227"/>
      <c r="T81" s="227"/>
      <c r="U81" s="227"/>
      <c r="V81" s="227"/>
      <c r="W81" s="228"/>
      <c r="AG81" s="147"/>
      <c r="AH81" s="147"/>
      <c r="AI81" s="147"/>
      <c r="AJ81" s="147"/>
      <c r="AK81" s="147"/>
      <c r="AL81" s="147"/>
      <c r="AM81" s="147"/>
      <c r="AN81" s="147"/>
    </row>
    <row r="82" spans="1:40" ht="38.25">
      <c r="B82" s="63" t="s">
        <v>23</v>
      </c>
      <c r="C82" s="64" t="s">
        <v>5</v>
      </c>
      <c r="D82" s="64" t="s">
        <v>6</v>
      </c>
      <c r="E82" s="64" t="s">
        <v>7</v>
      </c>
      <c r="F82" s="64" t="s">
        <v>8</v>
      </c>
      <c r="G82" s="65" t="s">
        <v>10</v>
      </c>
      <c r="J82" s="63" t="s">
        <v>23</v>
      </c>
      <c r="K82" s="64" t="s">
        <v>5</v>
      </c>
      <c r="L82" s="64" t="s">
        <v>6</v>
      </c>
      <c r="M82" s="64" t="s">
        <v>7</v>
      </c>
      <c r="N82" s="64" t="s">
        <v>8</v>
      </c>
      <c r="O82" s="65" t="s">
        <v>10</v>
      </c>
      <c r="R82" s="63" t="s">
        <v>23</v>
      </c>
      <c r="S82" s="64" t="s">
        <v>5</v>
      </c>
      <c r="T82" s="64" t="s">
        <v>6</v>
      </c>
      <c r="U82" s="64" t="s">
        <v>7</v>
      </c>
      <c r="V82" s="64" t="s">
        <v>8</v>
      </c>
      <c r="W82" s="65" t="s">
        <v>10</v>
      </c>
      <c r="X82" s="99" t="s">
        <v>67</v>
      </c>
      <c r="Y82" s="111"/>
      <c r="AD82" s="111"/>
      <c r="AG82" s="147"/>
      <c r="AH82" s="147"/>
      <c r="AI82" s="147"/>
      <c r="AJ82" s="147"/>
      <c r="AK82" s="147"/>
      <c r="AL82" s="147"/>
      <c r="AM82" s="147"/>
      <c r="AN82" s="147"/>
    </row>
    <row r="83" spans="1:40" s="145" customFormat="1">
      <c r="A83" s="147"/>
      <c r="B83" s="159">
        <f>$B$5</f>
        <v>2002</v>
      </c>
      <c r="C83" s="67" t="str">
        <f>IFERROR('8) Paid on Settled (SY)'!D7/('5) Settled At Cost (SY)'!D7+'3) Nil Settled (SY)'!D7),"")</f>
        <v/>
      </c>
      <c r="D83" s="68">
        <f>IFERROR('8) Paid on Settled (SY)'!E7/('5) Settled At Cost (SY)'!E7+'3) Nil Settled (SY)'!E7),"")</f>
        <v>9724.6807348703169</v>
      </c>
      <c r="E83" s="68">
        <f>IFERROR('8) Paid on Settled (SY)'!F7/('5) Settled At Cost (SY)'!F7+'3) Nil Settled (SY)'!F7),"")</f>
        <v>20420.297948717947</v>
      </c>
      <c r="F83" s="68">
        <f>IFERROR('8) Paid on Settled (SY)'!G7/('5) Settled At Cost (SY)'!G7+'3) Nil Settled (SY)'!G7),"")</f>
        <v>8181.2774074074068</v>
      </c>
      <c r="G83" s="69">
        <f>IFERROR('8) Paid on Settled (SY)'!I7/('5) Settled At Cost (SY)'!I7+'3) Nil Settled (SY)'!I7),"")</f>
        <v>44887.301240694796</v>
      </c>
      <c r="H83" s="147"/>
      <c r="I83" s="147"/>
      <c r="J83" s="159">
        <f>$B$5</f>
        <v>2002</v>
      </c>
      <c r="K83" s="67" t="str">
        <f>IFERROR('8) Paid on Settled (SY)'!D7/'5) Settled At Cost (SY)'!D7,"")</f>
        <v/>
      </c>
      <c r="L83" s="68">
        <f>IFERROR('8) Paid on Settled (SY)'!E7/'5) Settled At Cost (SY)'!E7,"")</f>
        <v>17172.845877862594</v>
      </c>
      <c r="M83" s="68">
        <f>IFERROR('8) Paid on Settled (SY)'!F7/'5) Settled At Cost (SY)'!F7,"")</f>
        <v>29495.985925925925</v>
      </c>
      <c r="N83" s="68">
        <f>IFERROR('8) Paid on Settled (SY)'!G7/'5) Settled At Cost (SY)'!G7,"")</f>
        <v>12993.793529411763</v>
      </c>
      <c r="O83" s="69">
        <f>IFERROR('8) Paid on Settled (SY)'!I7/'5) Settled At Cost (SY)'!I7,"")</f>
        <v>69044.207633587794</v>
      </c>
      <c r="P83" s="147"/>
      <c r="Q83" s="147"/>
      <c r="R83" s="159">
        <f>$B$5</f>
        <v>2002</v>
      </c>
      <c r="S83" s="100" t="str">
        <f>IFERROR('3) Nil Settled (SY)'!D7/('5) Settled At Cost (SY)'!D7+'3) Nil Settled (SY)'!D7),"")</f>
        <v/>
      </c>
      <c r="T83" s="101">
        <f>IFERROR('3) Nil Settled (SY)'!E7/('5) Settled At Cost (SY)'!E7+'3) Nil Settled (SY)'!E7),"")</f>
        <v>0.43371757925072046</v>
      </c>
      <c r="U83" s="101">
        <f>IFERROR('3) Nil Settled (SY)'!F7/('5) Settled At Cost (SY)'!F7+'3) Nil Settled (SY)'!F7),"")</f>
        <v>0.30769230769230771</v>
      </c>
      <c r="V83" s="101">
        <f>IFERROR('3) Nil Settled (SY)'!G7/('5) Settled At Cost (SY)'!G7+'3) Nil Settled (SY)'!G7),"")</f>
        <v>0.37037037037037035</v>
      </c>
      <c r="W83" s="102">
        <f>IFERROR('3) Nil Settled (SY)'!I7/('5) Settled At Cost (SY)'!I7+'3) Nil Settled (SY)'!I7),"")</f>
        <v>0.34987593052109184</v>
      </c>
      <c r="X83" s="151">
        <f>IFERROR(('3) Nil Settled (SY)'!G7+'3) Nil Settled (SY)'!E7)/('5) Settled At Cost (SY)'!G7+'3) Nil Settled (SY)'!G7+'5) Settled At Cost (SY)'!E7+'3) Nil Settled (SY)'!E7),"")</f>
        <v>0.43134535367545074</v>
      </c>
      <c r="Y83" s="111"/>
      <c r="Z83" s="147"/>
      <c r="AA83" s="147"/>
      <c r="AB83" s="147"/>
      <c r="AC83" s="147"/>
      <c r="AD83" s="147"/>
      <c r="AE83" s="147"/>
      <c r="AF83" s="147"/>
      <c r="AG83" s="147"/>
      <c r="AH83" s="147"/>
      <c r="AI83" s="147"/>
      <c r="AJ83" s="147"/>
      <c r="AK83" s="147"/>
      <c r="AL83" s="147"/>
      <c r="AM83" s="147"/>
      <c r="AN83" s="147"/>
    </row>
    <row r="84" spans="1:40" s="145" customFormat="1">
      <c r="A84" s="147"/>
      <c r="B84" s="160">
        <f t="shared" ref="B84:B103" si="16">B83+1</f>
        <v>2003</v>
      </c>
      <c r="C84" s="67">
        <f>IFERROR('8) Paid on Settled (SY)'!D8/('5) Settled At Cost (SY)'!D8+'3) Nil Settled (SY)'!D8),"")</f>
        <v>5352.5150000000003</v>
      </c>
      <c r="D84" s="68">
        <f>IFERROR('8) Paid on Settled (SY)'!E8/('5) Settled At Cost (SY)'!E8+'3) Nil Settled (SY)'!E8),"")</f>
        <v>11451.935346649903</v>
      </c>
      <c r="E84" s="68">
        <f>IFERROR('8) Paid on Settled (SY)'!F8/('5) Settled At Cost (SY)'!F8+'3) Nil Settled (SY)'!F8),"")</f>
        <v>20925.068955223884</v>
      </c>
      <c r="F84" s="68">
        <f>IFERROR('8) Paid on Settled (SY)'!G8/('5) Settled At Cost (SY)'!G8+'3) Nil Settled (SY)'!G8),"")</f>
        <v>9324.3537500000002</v>
      </c>
      <c r="G84" s="69">
        <f>IFERROR('8) Paid on Settled (SY)'!I8/('5) Settled At Cost (SY)'!I8+'3) Nil Settled (SY)'!I8),"")</f>
        <v>38811.401138211382</v>
      </c>
      <c r="H84" s="147"/>
      <c r="I84" s="147"/>
      <c r="J84" s="160">
        <f t="shared" ref="J84:J103" si="17">J83+1</f>
        <v>2003</v>
      </c>
      <c r="K84" s="67">
        <f>IFERROR('8) Paid on Settled (SY)'!D8/'5) Settled At Cost (SY)'!D8,"")</f>
        <v>7136.6866666666674</v>
      </c>
      <c r="L84" s="68">
        <f>IFERROR('8) Paid on Settled (SY)'!E8/'5) Settled At Cost (SY)'!E8,"")</f>
        <v>20151.855222399445</v>
      </c>
      <c r="M84" s="68">
        <f>IFERROR('8) Paid on Settled (SY)'!F8/'5) Settled At Cost (SY)'!F8,"")</f>
        <v>28039.592400000001</v>
      </c>
      <c r="N84" s="68">
        <f>IFERROR('8) Paid on Settled (SY)'!G8/'5) Settled At Cost (SY)'!G8,"")</f>
        <v>19459.520869565218</v>
      </c>
      <c r="O84" s="69">
        <f>IFERROR('8) Paid on Settled (SY)'!I8/'5) Settled At Cost (SY)'!I8,"")</f>
        <v>58754.490338461539</v>
      </c>
      <c r="P84" s="147"/>
      <c r="Q84" s="147"/>
      <c r="R84" s="160">
        <f t="shared" ref="R84:R103" si="18">R83+1</f>
        <v>2003</v>
      </c>
      <c r="S84" s="100">
        <f>IFERROR('3) Nil Settled (SY)'!D8/('5) Settled At Cost (SY)'!D8+'3) Nil Settled (SY)'!D8),"")</f>
        <v>0.25</v>
      </c>
      <c r="T84" s="101">
        <f>IFERROR('3) Nil Settled (SY)'!E8/('5) Settled At Cost (SY)'!E8+'3) Nil Settled (SY)'!E8),"")</f>
        <v>0.43171806167400884</v>
      </c>
      <c r="U84" s="101">
        <f>IFERROR('3) Nil Settled (SY)'!F8/('5) Settled At Cost (SY)'!F8+'3) Nil Settled (SY)'!F8),"")</f>
        <v>0.2537313432835821</v>
      </c>
      <c r="V84" s="101">
        <f>IFERROR('3) Nil Settled (SY)'!G8/('5) Settled At Cost (SY)'!G8+'3) Nil Settled (SY)'!G8),"")</f>
        <v>0.52083333333333337</v>
      </c>
      <c r="W84" s="102">
        <f>IFERROR('3) Nil Settled (SY)'!I8/('5) Settled At Cost (SY)'!I8+'3) Nil Settled (SY)'!I8),"")</f>
        <v>0.33943089430894308</v>
      </c>
      <c r="X84" s="151">
        <f>IFERROR(('3) Nil Settled (SY)'!G8+'3) Nil Settled (SY)'!E8)/('5) Settled At Cost (SY)'!G8+'3) Nil Settled (SY)'!G8+'5) Settled At Cost (SY)'!E8+'3) Nil Settled (SY)'!E8),"")</f>
        <v>0.43533389687235841</v>
      </c>
      <c r="Y84" s="111"/>
      <c r="Z84" s="147"/>
      <c r="AA84" s="147"/>
      <c r="AB84" s="147"/>
      <c r="AC84" s="147"/>
      <c r="AD84" s="147"/>
      <c r="AE84" s="147"/>
      <c r="AF84" s="147"/>
      <c r="AG84" s="147"/>
      <c r="AH84" s="147"/>
      <c r="AI84" s="147"/>
      <c r="AJ84" s="147"/>
      <c r="AK84" s="147"/>
      <c r="AL84" s="147"/>
      <c r="AM84" s="147"/>
      <c r="AN84" s="147"/>
    </row>
    <row r="85" spans="1:40" s="145" customFormat="1">
      <c r="A85" s="147"/>
      <c r="B85" s="160">
        <f t="shared" si="16"/>
        <v>2004</v>
      </c>
      <c r="C85" s="67">
        <f>IFERROR('8) Paid on Settled (SY)'!D9/('5) Settled At Cost (SY)'!D9+'3) Nil Settled (SY)'!D9),"")</f>
        <v>6308.7000000000007</v>
      </c>
      <c r="D85" s="68">
        <f>IFERROR('8) Paid on Settled (SY)'!E9/('5) Settled At Cost (SY)'!E9+'3) Nil Settled (SY)'!E9),"")</f>
        <v>8418.5960003703367</v>
      </c>
      <c r="E85" s="68">
        <f>IFERROR('8) Paid on Settled (SY)'!F9/('5) Settled At Cost (SY)'!F9+'3) Nil Settled (SY)'!F9),"")</f>
        <v>17048.274155844156</v>
      </c>
      <c r="F85" s="68">
        <f>IFERROR('8) Paid on Settled (SY)'!G9/('5) Settled At Cost (SY)'!G9+'3) Nil Settled (SY)'!G9),"")</f>
        <v>13959.910101010102</v>
      </c>
      <c r="G85" s="69">
        <f>IFERROR('8) Paid on Settled (SY)'!I9/('5) Settled At Cost (SY)'!I9+'3) Nil Settled (SY)'!I9),"")</f>
        <v>45308.190549450555</v>
      </c>
      <c r="H85" s="147"/>
      <c r="I85" s="147"/>
      <c r="J85" s="160">
        <f t="shared" si="17"/>
        <v>2004</v>
      </c>
      <c r="K85" s="67">
        <f>IFERROR('8) Paid on Settled (SY)'!D9/'5) Settled At Cost (SY)'!D9,"")</f>
        <v>9463.0500000000011</v>
      </c>
      <c r="L85" s="68">
        <f>IFERROR('8) Paid on Settled (SY)'!E9/'5) Settled At Cost (SY)'!E9,"")</f>
        <v>15318.424980363228</v>
      </c>
      <c r="M85" s="68">
        <f>IFERROR('8) Paid on Settled (SY)'!F9/'5) Settled At Cost (SY)'!F9,"")</f>
        <v>28537.328478260872</v>
      </c>
      <c r="N85" s="68">
        <f>IFERROR('8) Paid on Settled (SY)'!G9/'5) Settled At Cost (SY)'!G9,"")</f>
        <v>18427.081333333335</v>
      </c>
      <c r="O85" s="69">
        <f>IFERROR('8) Paid on Settled (SY)'!I9/'5) Settled At Cost (SY)'!I9,"")</f>
        <v>65215.12840070299</v>
      </c>
      <c r="P85" s="147"/>
      <c r="Q85" s="147"/>
      <c r="R85" s="160">
        <f t="shared" si="18"/>
        <v>2004</v>
      </c>
      <c r="S85" s="100">
        <f>IFERROR('3) Nil Settled (SY)'!D9/('5) Settled At Cost (SY)'!D9+'3) Nil Settled (SY)'!D9),"")</f>
        <v>0.33333333333333331</v>
      </c>
      <c r="T85" s="101">
        <f>IFERROR('3) Nil Settled (SY)'!E9/('5) Settled At Cost (SY)'!E9+'3) Nil Settled (SY)'!E9),"")</f>
        <v>0.45042678923177937</v>
      </c>
      <c r="U85" s="101">
        <f>IFERROR('3) Nil Settled (SY)'!F9/('5) Settled At Cost (SY)'!F9+'3) Nil Settled (SY)'!F9),"")</f>
        <v>0.40259740259740262</v>
      </c>
      <c r="V85" s="101">
        <f>IFERROR('3) Nil Settled (SY)'!G9/('5) Settled At Cost (SY)'!G9+'3) Nil Settled (SY)'!G9),"")</f>
        <v>0.24242424242424243</v>
      </c>
      <c r="W85" s="102">
        <f>IFERROR('3) Nil Settled (SY)'!I9/('5) Settled At Cost (SY)'!I9+'3) Nil Settled (SY)'!I9),"")</f>
        <v>0.30525030525030528</v>
      </c>
      <c r="X85" s="151">
        <f>IFERROR(('3) Nil Settled (SY)'!G9+'3) Nil Settled (SY)'!E9)/('5) Settled At Cost (SY)'!G9+'3) Nil Settled (SY)'!G9+'5) Settled At Cost (SY)'!E9+'3) Nil Settled (SY)'!E9),"")</f>
        <v>0.43773119605425403</v>
      </c>
      <c r="Y85" s="111"/>
      <c r="Z85" s="147"/>
      <c r="AA85" s="147"/>
      <c r="AB85" s="147"/>
      <c r="AC85" s="147"/>
      <c r="AD85" s="147"/>
      <c r="AE85" s="147"/>
      <c r="AF85" s="147"/>
      <c r="AG85" s="147"/>
      <c r="AH85" s="147"/>
      <c r="AI85" s="147"/>
      <c r="AJ85" s="147"/>
      <c r="AK85" s="147"/>
      <c r="AL85" s="147"/>
      <c r="AM85" s="147"/>
      <c r="AN85" s="147"/>
    </row>
    <row r="86" spans="1:40" s="145" customFormat="1">
      <c r="A86" s="147"/>
      <c r="B86" s="160">
        <f t="shared" si="16"/>
        <v>2005</v>
      </c>
      <c r="C86" s="67">
        <f>IFERROR('8) Paid on Settled (SY)'!D10/('5) Settled At Cost (SY)'!D10+'3) Nil Settled (SY)'!D10),"")</f>
        <v>10513.532999999999</v>
      </c>
      <c r="D86" s="68">
        <f>IFERROR('8) Paid on Settled (SY)'!E10/('5) Settled At Cost (SY)'!E10+'3) Nil Settled (SY)'!E10),"")</f>
        <v>9125.9544426739176</v>
      </c>
      <c r="E86" s="68">
        <f>IFERROR('8) Paid on Settled (SY)'!F10/('5) Settled At Cost (SY)'!F10+'3) Nil Settled (SY)'!F10),"")</f>
        <v>26765.781044776122</v>
      </c>
      <c r="F86" s="68">
        <f>IFERROR('8) Paid on Settled (SY)'!G10/('5) Settled At Cost (SY)'!G10+'3) Nil Settled (SY)'!G10),"")</f>
        <v>10095.074999999999</v>
      </c>
      <c r="G86" s="69">
        <f>IFERROR('8) Paid on Settled (SY)'!I10/('5) Settled At Cost (SY)'!I10+'3) Nil Settled (SY)'!I10),"")</f>
        <v>44795.130739495798</v>
      </c>
      <c r="H86" s="147"/>
      <c r="I86" s="147"/>
      <c r="J86" s="160">
        <f t="shared" si="17"/>
        <v>2005</v>
      </c>
      <c r="K86" s="67">
        <f>IFERROR('8) Paid on Settled (SY)'!D10/'5) Settled At Cost (SY)'!D10,"")</f>
        <v>11681.703333333333</v>
      </c>
      <c r="L86" s="68">
        <f>IFERROR('8) Paid on Settled (SY)'!E10/'5) Settled At Cost (SY)'!E10,"")</f>
        <v>16992.6456911477</v>
      </c>
      <c r="M86" s="68">
        <f>IFERROR('8) Paid on Settled (SY)'!F10/'5) Settled At Cost (SY)'!F10,"")</f>
        <v>38984.941956521739</v>
      </c>
      <c r="N86" s="68">
        <f>IFERROR('8) Paid on Settled (SY)'!G10/'5) Settled At Cost (SY)'!G10,"")</f>
        <v>14108.779518072288</v>
      </c>
      <c r="O86" s="69">
        <f>IFERROR('8) Paid on Settled (SY)'!I10/'5) Settled At Cost (SY)'!I10,"")</f>
        <v>63611.223842482097</v>
      </c>
      <c r="P86" s="147"/>
      <c r="Q86" s="147"/>
      <c r="R86" s="160">
        <f t="shared" si="18"/>
        <v>2005</v>
      </c>
      <c r="S86" s="100">
        <f>IFERROR('3) Nil Settled (SY)'!D10/('5) Settled At Cost (SY)'!D10+'3) Nil Settled (SY)'!D10),"")</f>
        <v>0.1</v>
      </c>
      <c r="T86" s="101">
        <f>IFERROR('3) Nil Settled (SY)'!E10/('5) Settled At Cost (SY)'!E10+'3) Nil Settled (SY)'!E10),"")</f>
        <v>0.46294681778552749</v>
      </c>
      <c r="U86" s="101">
        <f>IFERROR('3) Nil Settled (SY)'!F10/('5) Settled At Cost (SY)'!F10+'3) Nil Settled (SY)'!F10),"")</f>
        <v>0.31343283582089554</v>
      </c>
      <c r="V86" s="101">
        <f>IFERROR('3) Nil Settled (SY)'!G10/('5) Settled At Cost (SY)'!G10+'3) Nil Settled (SY)'!G10),"")</f>
        <v>0.28448275862068967</v>
      </c>
      <c r="W86" s="102">
        <f>IFERROR('3) Nil Settled (SY)'!I10/('5) Settled At Cost (SY)'!I10+'3) Nil Settled (SY)'!I10),"")</f>
        <v>0.2957983193277311</v>
      </c>
      <c r="X86" s="151">
        <f>IFERROR(('3) Nil Settled (SY)'!G10+'3) Nil Settled (SY)'!E10)/('5) Settled At Cost (SY)'!G10+'3) Nil Settled (SY)'!G10+'5) Settled At Cost (SY)'!E10+'3) Nil Settled (SY)'!E10),"")</f>
        <v>0.44655581947743467</v>
      </c>
      <c r="Y86" s="111"/>
      <c r="Z86" s="147"/>
      <c r="AA86" s="147"/>
      <c r="AB86" s="147"/>
      <c r="AC86" s="147"/>
      <c r="AD86" s="147"/>
      <c r="AE86" s="147"/>
      <c r="AF86" s="147"/>
      <c r="AG86" s="147"/>
      <c r="AH86" s="147"/>
      <c r="AI86" s="147"/>
      <c r="AJ86" s="147"/>
      <c r="AK86" s="147"/>
      <c r="AL86" s="147"/>
      <c r="AM86" s="147"/>
      <c r="AN86" s="147"/>
    </row>
    <row r="87" spans="1:40" s="145" customFormat="1">
      <c r="A87" s="147"/>
      <c r="B87" s="160">
        <f t="shared" si="16"/>
        <v>2006</v>
      </c>
      <c r="C87" s="67">
        <f>IFERROR('8) Paid on Settled (SY)'!D11/('5) Settled At Cost (SY)'!D11+'3) Nil Settled (SY)'!D11),"")</f>
        <v>7780.1571428571433</v>
      </c>
      <c r="D87" s="68">
        <f>IFERROR('8) Paid on Settled (SY)'!E11/('5) Settled At Cost (SY)'!E11+'3) Nil Settled (SY)'!E11),"")</f>
        <v>11086.378875</v>
      </c>
      <c r="E87" s="68">
        <f>IFERROR('8) Paid on Settled (SY)'!F11/('5) Settled At Cost (SY)'!F11+'3) Nil Settled (SY)'!F11),"")</f>
        <v>10945.880057536146</v>
      </c>
      <c r="F87" s="68">
        <f>IFERROR('8) Paid on Settled (SY)'!G11/('5) Settled At Cost (SY)'!G11+'3) Nil Settled (SY)'!G11),"")</f>
        <v>8555.1165116279062</v>
      </c>
      <c r="G87" s="69">
        <f>IFERROR('8) Paid on Settled (SY)'!I11/('5) Settled At Cost (SY)'!I11+'3) Nil Settled (SY)'!I11),"")</f>
        <v>49265.686391752577</v>
      </c>
      <c r="H87" s="147"/>
      <c r="I87" s="147"/>
      <c r="J87" s="160">
        <f t="shared" si="17"/>
        <v>2006</v>
      </c>
      <c r="K87" s="67">
        <f>IFERROR('8) Paid on Settled (SY)'!D11/'5) Settled At Cost (SY)'!D11,"")</f>
        <v>9076.85</v>
      </c>
      <c r="L87" s="68">
        <f>IFERROR('8) Paid on Settled (SY)'!E11/'5) Settled At Cost (SY)'!E11,"")</f>
        <v>20582.3067721519</v>
      </c>
      <c r="M87" s="68">
        <f>IFERROR('8) Paid on Settled (SY)'!F11/'5) Settled At Cost (SY)'!F11,"")</f>
        <v>16916.360088919497</v>
      </c>
      <c r="N87" s="68">
        <f>IFERROR('8) Paid on Settled (SY)'!G11/'5) Settled At Cost (SY)'!G11,"")</f>
        <v>12832.674767441858</v>
      </c>
      <c r="O87" s="69">
        <f>IFERROR('8) Paid on Settled (SY)'!I11/'5) Settled At Cost (SY)'!I11,"")</f>
        <v>69933.242634146343</v>
      </c>
      <c r="P87" s="147"/>
      <c r="Q87" s="147"/>
      <c r="R87" s="160">
        <f t="shared" si="18"/>
        <v>2006</v>
      </c>
      <c r="S87" s="100">
        <f>IFERROR('3) Nil Settled (SY)'!D11/('5) Settled At Cost (SY)'!D11+'3) Nil Settled (SY)'!D11),"")</f>
        <v>0.14285714285714285</v>
      </c>
      <c r="T87" s="101">
        <f>IFERROR('3) Nil Settled (SY)'!E11/('5) Settled At Cost (SY)'!E11+'3) Nil Settled (SY)'!E11),"")</f>
        <v>0.46136363636363636</v>
      </c>
      <c r="U87" s="101">
        <f>IFERROR('3) Nil Settled (SY)'!F11/('5) Settled At Cost (SY)'!F11+'3) Nil Settled (SY)'!F11),"")</f>
        <v>0.35294117647058826</v>
      </c>
      <c r="V87" s="101">
        <f>IFERROR('3) Nil Settled (SY)'!G11/('5) Settled At Cost (SY)'!G11+'3) Nil Settled (SY)'!G11),"")</f>
        <v>0.33333333333333331</v>
      </c>
      <c r="W87" s="102">
        <f>IFERROR('3) Nil Settled (SY)'!I11/('5) Settled At Cost (SY)'!I11+'3) Nil Settled (SY)'!I11),"")</f>
        <v>0.29553264604810997</v>
      </c>
      <c r="X87" s="151">
        <f>IFERROR(('3) Nil Settled (SY)'!G11+'3) Nil Settled (SY)'!E11)/('5) Settled At Cost (SY)'!G11+'3) Nil Settled (SY)'!G11+'5) Settled At Cost (SY)'!E11+'3) Nil Settled (SY)'!E11),"")</f>
        <v>0.4449950445986125</v>
      </c>
      <c r="Y87" s="111"/>
      <c r="Z87" s="147"/>
      <c r="AA87" s="164"/>
      <c r="AB87" s="147"/>
      <c r="AC87" s="147"/>
      <c r="AD87" s="147"/>
      <c r="AE87" s="147"/>
      <c r="AF87" s="147"/>
      <c r="AG87" s="147"/>
      <c r="AH87" s="147"/>
      <c r="AI87" s="147"/>
      <c r="AJ87" s="147"/>
      <c r="AK87" s="147"/>
      <c r="AL87" s="147"/>
      <c r="AM87" s="147"/>
      <c r="AN87" s="147"/>
    </row>
    <row r="88" spans="1:40" s="145" customFormat="1">
      <c r="A88" s="147"/>
      <c r="B88" s="160">
        <f t="shared" si="16"/>
        <v>2007</v>
      </c>
      <c r="C88" s="67">
        <f>IFERROR('8) Paid on Settled (SY)'!D12/('5) Settled At Cost (SY)'!D12+'3) Nil Settled (SY)'!D12),"")</f>
        <v>5059.9833333333327</v>
      </c>
      <c r="D88" s="68">
        <f>IFERROR('8) Paid on Settled (SY)'!E12/('5) Settled At Cost (SY)'!E12+'3) Nil Settled (SY)'!E12),"")</f>
        <v>11788.20724777107</v>
      </c>
      <c r="E88" s="68">
        <f>IFERROR('8) Paid on Settled (SY)'!F12/('5) Settled At Cost (SY)'!F12+'3) Nil Settled (SY)'!F12),"")</f>
        <v>18568.066969696967</v>
      </c>
      <c r="F88" s="68">
        <f>IFERROR('8) Paid on Settled (SY)'!G12/('5) Settled At Cost (SY)'!G12+'3) Nil Settled (SY)'!G12),"")</f>
        <v>9384.307921146954</v>
      </c>
      <c r="G88" s="69">
        <f>IFERROR('8) Paid on Settled (SY)'!I12/('5) Settled At Cost (SY)'!I12+'3) Nil Settled (SY)'!I12),"")</f>
        <v>51499.059972144845</v>
      </c>
      <c r="H88" s="147"/>
      <c r="I88" s="147"/>
      <c r="J88" s="160">
        <f t="shared" si="17"/>
        <v>2007</v>
      </c>
      <c r="K88" s="67">
        <f>IFERROR('8) Paid on Settled (SY)'!D12/'5) Settled At Cost (SY)'!D12,"")</f>
        <v>10119.966666666665</v>
      </c>
      <c r="L88" s="68">
        <f>IFERROR('8) Paid on Settled (SY)'!E12/'5) Settled At Cost (SY)'!E12,"")</f>
        <v>23023.348471853147</v>
      </c>
      <c r="M88" s="68">
        <f>IFERROR('8) Paid on Settled (SY)'!F12/'5) Settled At Cost (SY)'!F12,"")</f>
        <v>27539.155505617975</v>
      </c>
      <c r="N88" s="68">
        <f>IFERROR('8) Paid on Settled (SY)'!G12/'5) Settled At Cost (SY)'!G12,"")</f>
        <v>17112.561503267974</v>
      </c>
      <c r="O88" s="69">
        <f>IFERROR('8) Paid on Settled (SY)'!I12/'5) Settled At Cost (SY)'!I12,"")</f>
        <v>72979.588934210522</v>
      </c>
      <c r="P88" s="147"/>
      <c r="Q88" s="147"/>
      <c r="R88" s="160">
        <f t="shared" si="18"/>
        <v>2007</v>
      </c>
      <c r="S88" s="100">
        <f>IFERROR('3) Nil Settled (SY)'!D12/('5) Settled At Cost (SY)'!D12+'3) Nil Settled (SY)'!D12),"")</f>
        <v>0.5</v>
      </c>
      <c r="T88" s="101">
        <f>IFERROR('3) Nil Settled (SY)'!E12/('5) Settled At Cost (SY)'!E12+'3) Nil Settled (SY)'!E12),"")</f>
        <v>0.48798901853122856</v>
      </c>
      <c r="U88" s="101">
        <f>IFERROR('3) Nil Settled (SY)'!F12/('5) Settled At Cost (SY)'!F12+'3) Nil Settled (SY)'!F12),"")</f>
        <v>0.32575757575757575</v>
      </c>
      <c r="V88" s="101">
        <f>IFERROR('3) Nil Settled (SY)'!G12/('5) Settled At Cost (SY)'!G12+'3) Nil Settled (SY)'!G12),"")</f>
        <v>0.45161290322580644</v>
      </c>
      <c r="W88" s="102">
        <f>IFERROR('3) Nil Settled (SY)'!I12/('5) Settled At Cost (SY)'!I12+'3) Nil Settled (SY)'!I12),"")</f>
        <v>0.29433611884865368</v>
      </c>
      <c r="X88" s="151">
        <f>IFERROR(('3) Nil Settled (SY)'!G12+'3) Nil Settled (SY)'!E12)/('5) Settled At Cost (SY)'!G12+'3) Nil Settled (SY)'!G12+'5) Settled At Cost (SY)'!E12+'3) Nil Settled (SY)'!E12),"")</f>
        <v>0.48214285714285715</v>
      </c>
      <c r="Y88" s="111"/>
      <c r="Z88" s="147"/>
      <c r="AA88" s="164"/>
      <c r="AB88" s="147"/>
      <c r="AC88" s="147"/>
      <c r="AD88" s="147"/>
      <c r="AE88" s="147"/>
      <c r="AF88" s="147"/>
      <c r="AG88" s="147"/>
      <c r="AH88" s="147"/>
      <c r="AI88" s="147"/>
      <c r="AJ88" s="147"/>
      <c r="AK88" s="147"/>
      <c r="AL88" s="147"/>
      <c r="AM88" s="147"/>
      <c r="AN88" s="147"/>
    </row>
    <row r="89" spans="1:40" s="145" customFormat="1">
      <c r="A89" s="147"/>
      <c r="B89" s="160">
        <f t="shared" si="16"/>
        <v>2008</v>
      </c>
      <c r="C89" s="67">
        <f>IFERROR('8) Paid on Settled (SY)'!D13/('5) Settled At Cost (SY)'!D13+'3) Nil Settled (SY)'!D13),"")</f>
        <v>5557.6150000000007</v>
      </c>
      <c r="D89" s="68">
        <f>IFERROR('8) Paid on Settled (SY)'!E13/('5) Settled At Cost (SY)'!E13+'3) Nil Settled (SY)'!E13),"")</f>
        <v>13205.664661989797</v>
      </c>
      <c r="E89" s="68">
        <f>IFERROR('8) Paid on Settled (SY)'!F13/('5) Settled At Cost (SY)'!F13+'3) Nil Settled (SY)'!F13),"")</f>
        <v>19030.694776785716</v>
      </c>
      <c r="F89" s="68">
        <f>IFERROR('8) Paid on Settled (SY)'!G13/('5) Settled At Cost (SY)'!G13+'3) Nil Settled (SY)'!G13),"")</f>
        <v>10957.446891891892</v>
      </c>
      <c r="G89" s="69">
        <f>IFERROR('8) Paid on Settled (SY)'!I13/('5) Settled At Cost (SY)'!I13+'3) Nil Settled (SY)'!I13),"")</f>
        <v>56973.706463805254</v>
      </c>
      <c r="H89" s="147"/>
      <c r="I89" s="147"/>
      <c r="J89" s="160">
        <f t="shared" si="17"/>
        <v>2008</v>
      </c>
      <c r="K89" s="67">
        <f>IFERROR('8) Paid on Settled (SY)'!D13/'5) Settled At Cost (SY)'!D13,"")</f>
        <v>7410.1533333333346</v>
      </c>
      <c r="L89" s="68">
        <f>IFERROR('8) Paid on Settled (SY)'!E13/'5) Settled At Cost (SY)'!E13,"")</f>
        <v>22704.476085526316</v>
      </c>
      <c r="M89" s="68">
        <f>IFERROR('8) Paid on Settled (SY)'!F13/'5) Settled At Cost (SY)'!F13,"")</f>
        <v>31344.673750000005</v>
      </c>
      <c r="N89" s="68">
        <f>IFERROR('8) Paid on Settled (SY)'!G13/'5) Settled At Cost (SY)'!G13,"")</f>
        <v>18428.433409090911</v>
      </c>
      <c r="O89" s="69">
        <f>IFERROR('8) Paid on Settled (SY)'!I13/'5) Settled At Cost (SY)'!I13,"")</f>
        <v>76339.876214592281</v>
      </c>
      <c r="P89" s="147"/>
      <c r="Q89" s="147"/>
      <c r="R89" s="160">
        <f t="shared" si="18"/>
        <v>2008</v>
      </c>
      <c r="S89" s="100">
        <f>IFERROR('3) Nil Settled (SY)'!D13/('5) Settled At Cost (SY)'!D13+'3) Nil Settled (SY)'!D13),"")</f>
        <v>0.25</v>
      </c>
      <c r="T89" s="101">
        <f>IFERROR('3) Nil Settled (SY)'!E13/('5) Settled At Cost (SY)'!E13+'3) Nil Settled (SY)'!E13),"")</f>
        <v>0.41836734693877553</v>
      </c>
      <c r="U89" s="101">
        <f>IFERROR('3) Nil Settled (SY)'!F13/('5) Settled At Cost (SY)'!F13+'3) Nil Settled (SY)'!F13),"")</f>
        <v>0.39285714285714285</v>
      </c>
      <c r="V89" s="101">
        <f>IFERROR('3) Nil Settled (SY)'!G13/('5) Settled At Cost (SY)'!G13+'3) Nil Settled (SY)'!G13),"")</f>
        <v>0.40540540540540543</v>
      </c>
      <c r="W89" s="102">
        <f>IFERROR('3) Nil Settled (SY)'!I13/('5) Settled At Cost (SY)'!I13+'3) Nil Settled (SY)'!I13),"")</f>
        <v>0.25368353619474698</v>
      </c>
      <c r="X89" s="151">
        <f>IFERROR(('3) Nil Settled (SY)'!G13+'3) Nil Settled (SY)'!E13)/('5) Settled At Cost (SY)'!G13+'3) Nil Settled (SY)'!G13+'5) Settled At Cost (SY)'!E13+'3) Nil Settled (SY)'!E13),"")</f>
        <v>0.41550695825049699</v>
      </c>
      <c r="Y89" s="111"/>
      <c r="Z89" s="147"/>
      <c r="AA89" s="164"/>
      <c r="AB89" s="147"/>
      <c r="AC89" s="147"/>
      <c r="AD89" s="147"/>
      <c r="AE89" s="147"/>
      <c r="AF89" s="147"/>
      <c r="AG89" s="147"/>
      <c r="AH89" s="147"/>
      <c r="AI89" s="147"/>
      <c r="AJ89" s="147"/>
      <c r="AK89" s="147"/>
      <c r="AL89" s="147"/>
      <c r="AM89" s="147"/>
      <c r="AN89" s="147"/>
    </row>
    <row r="90" spans="1:40" s="145" customFormat="1">
      <c r="A90" s="147"/>
      <c r="B90" s="160">
        <f t="shared" si="16"/>
        <v>2009</v>
      </c>
      <c r="C90" s="67">
        <f>IFERROR('8) Paid on Settled (SY)'!D14/('5) Settled At Cost (SY)'!D14+'3) Nil Settled (SY)'!D14),"")</f>
        <v>1432.6699999999998</v>
      </c>
      <c r="D90" s="68">
        <f>IFERROR('8) Paid on Settled (SY)'!E14/('5) Settled At Cost (SY)'!E14+'3) Nil Settled (SY)'!E14),"")</f>
        <v>19354.121100824512</v>
      </c>
      <c r="E90" s="68">
        <f>IFERROR('8) Paid on Settled (SY)'!F14/('5) Settled At Cost (SY)'!F14+'3) Nil Settled (SY)'!F14),"")</f>
        <v>26441.1754661017</v>
      </c>
      <c r="F90" s="68">
        <f>IFERROR('8) Paid on Settled (SY)'!G14/('5) Settled At Cost (SY)'!G14+'3) Nil Settled (SY)'!G14),"")</f>
        <v>14311.357694063927</v>
      </c>
      <c r="G90" s="69">
        <f>IFERROR('8) Paid on Settled (SY)'!I14/('5) Settled At Cost (SY)'!I14+'3) Nil Settled (SY)'!I14),"")</f>
        <v>65270.422912499998</v>
      </c>
      <c r="H90" s="147"/>
      <c r="I90" s="147"/>
      <c r="J90" s="160">
        <f t="shared" si="17"/>
        <v>2009</v>
      </c>
      <c r="K90" s="67">
        <f>IFERROR('8) Paid on Settled (SY)'!D14/'5) Settled At Cost (SY)'!D14,"")</f>
        <v>3581.6749999999997</v>
      </c>
      <c r="L90" s="68">
        <f>IFERROR('8) Paid on Settled (SY)'!E14/'5) Settled At Cost (SY)'!E14,"")</f>
        <v>26129.935257979705</v>
      </c>
      <c r="M90" s="68">
        <f>IFERROR('8) Paid on Settled (SY)'!F14/'5) Settled At Cost (SY)'!F14,"")</f>
        <v>40000.752628205133</v>
      </c>
      <c r="N90" s="68">
        <f>IFERROR('8) Paid on Settled (SY)'!G14/'5) Settled At Cost (SY)'!G14,"")</f>
        <v>21765.189826388887</v>
      </c>
      <c r="O90" s="69">
        <f>IFERROR('8) Paid on Settled (SY)'!I14/'5) Settled At Cost (SY)'!I14,"")</f>
        <v>85181.628597063624</v>
      </c>
      <c r="P90" s="147"/>
      <c r="Q90" s="147"/>
      <c r="R90" s="160">
        <f t="shared" si="18"/>
        <v>2009</v>
      </c>
      <c r="S90" s="100">
        <f>IFERROR('3) Nil Settled (SY)'!D14/('5) Settled At Cost (SY)'!D14+'3) Nil Settled (SY)'!D14),"")</f>
        <v>0.6</v>
      </c>
      <c r="T90" s="101">
        <f>IFERROR('3) Nil Settled (SY)'!E14/('5) Settled At Cost (SY)'!E14+'3) Nil Settled (SY)'!E14),"")</f>
        <v>0.25931232091690543</v>
      </c>
      <c r="U90" s="101">
        <f>IFERROR('3) Nil Settled (SY)'!F14/('5) Settled At Cost (SY)'!F14+'3) Nil Settled (SY)'!F14),"")</f>
        <v>0.33898305084745761</v>
      </c>
      <c r="V90" s="101">
        <f>IFERROR('3) Nil Settled (SY)'!G14/('5) Settled At Cost (SY)'!G14+'3) Nil Settled (SY)'!G14),"")</f>
        <v>0.34246575342465752</v>
      </c>
      <c r="W90" s="102">
        <f>IFERROR('3) Nil Settled (SY)'!I14/('5) Settled At Cost (SY)'!I14+'3) Nil Settled (SY)'!I14),"")</f>
        <v>0.23375000000000001</v>
      </c>
      <c r="X90" s="151">
        <f>IFERROR(('3) Nil Settled (SY)'!G14+'3) Nil Settled (SY)'!E14)/('5) Settled At Cost (SY)'!G14+'3) Nil Settled (SY)'!G14+'5) Settled At Cost (SY)'!E14+'3) Nil Settled (SY)'!E14),"")</f>
        <v>0.27917121046892041</v>
      </c>
      <c r="Y90" s="111"/>
      <c r="Z90" s="147"/>
      <c r="AA90" s="164"/>
      <c r="AB90" s="147"/>
      <c r="AC90" s="147"/>
      <c r="AD90" s="147"/>
      <c r="AE90" s="147"/>
      <c r="AF90" s="147"/>
      <c r="AG90" s="147"/>
      <c r="AH90" s="147"/>
      <c r="AI90" s="147"/>
      <c r="AJ90" s="147"/>
      <c r="AK90" s="147"/>
      <c r="AL90" s="147"/>
      <c r="AM90" s="147"/>
      <c r="AN90" s="147"/>
    </row>
    <row r="91" spans="1:40" s="145" customFormat="1">
      <c r="A91" s="147"/>
      <c r="B91" s="160">
        <f t="shared" si="16"/>
        <v>2010</v>
      </c>
      <c r="C91" s="67">
        <f>IFERROR('8) Paid on Settled (SY)'!D15/('5) Settled At Cost (SY)'!D15+'3) Nil Settled (SY)'!D15),"")</f>
        <v>8.395389755011136</v>
      </c>
      <c r="D91" s="68">
        <f>IFERROR('8) Paid on Settled (SY)'!E15/('5) Settled At Cost (SY)'!E15+'3) Nil Settled (SY)'!E15),"")</f>
        <v>14702.349901396876</v>
      </c>
      <c r="E91" s="68">
        <f>IFERROR('8) Paid on Settled (SY)'!F15/('5) Settled At Cost (SY)'!F15+'3) Nil Settled (SY)'!F15),"")</f>
        <v>19624.457701149422</v>
      </c>
      <c r="F91" s="68">
        <f>IFERROR('8) Paid on Settled (SY)'!G15/('5) Settled At Cost (SY)'!G15+'3) Nil Settled (SY)'!G15),"")</f>
        <v>14757.68224390244</v>
      </c>
      <c r="G91" s="69">
        <f>IFERROR('8) Paid on Settled (SY)'!I15/('5) Settled At Cost (SY)'!I15+'3) Nil Settled (SY)'!I15),"")</f>
        <v>63609.977194940482</v>
      </c>
      <c r="H91" s="147"/>
      <c r="I91" s="147"/>
      <c r="J91" s="160">
        <f t="shared" si="17"/>
        <v>2010</v>
      </c>
      <c r="K91" s="67">
        <f>IFERROR('8) Paid on Settled (SY)'!D15/'5) Settled At Cost (SY)'!D15,"")</f>
        <v>538.50428571428563</v>
      </c>
      <c r="L91" s="68">
        <f>IFERROR('8) Paid on Settled (SY)'!E15/'5) Settled At Cost (SY)'!E15,"")</f>
        <v>28446.359030206673</v>
      </c>
      <c r="M91" s="68">
        <f>IFERROR('8) Paid on Settled (SY)'!F15/'5) Settled At Cost (SY)'!F15,"")</f>
        <v>34843.424897959179</v>
      </c>
      <c r="N91" s="68">
        <f>IFERROR('8) Paid on Settled (SY)'!G15/'5) Settled At Cost (SY)'!G15,"")</f>
        <v>24496.557570850204</v>
      </c>
      <c r="O91" s="69">
        <f>IFERROR('8) Paid on Settled (SY)'!I15/'5) Settled At Cost (SY)'!I15,"")</f>
        <v>88317.984865702485</v>
      </c>
      <c r="P91" s="147"/>
      <c r="Q91" s="147"/>
      <c r="R91" s="160">
        <f t="shared" si="18"/>
        <v>2010</v>
      </c>
      <c r="S91" s="100">
        <f>IFERROR('3) Nil Settled (SY)'!D15/('5) Settled At Cost (SY)'!D15+'3) Nil Settled (SY)'!D15),"")</f>
        <v>0.98440979955456576</v>
      </c>
      <c r="T91" s="101">
        <f>IFERROR('3) Nil Settled (SY)'!E15/('5) Settled At Cost (SY)'!E15+'3) Nil Settled (SY)'!E15),"")</f>
        <v>0.48315529991783074</v>
      </c>
      <c r="U91" s="101">
        <f>IFERROR('3) Nil Settled (SY)'!F15/('5) Settled At Cost (SY)'!F15+'3) Nil Settled (SY)'!F15),"")</f>
        <v>0.43678160919540232</v>
      </c>
      <c r="V91" s="101">
        <f>IFERROR('3) Nil Settled (SY)'!G15/('5) Settled At Cost (SY)'!G15+'3) Nil Settled (SY)'!G15),"")</f>
        <v>0.39756097560975612</v>
      </c>
      <c r="W91" s="102">
        <f>IFERROR('3) Nil Settled (SY)'!I15/('5) Settled At Cost (SY)'!I15+'3) Nil Settled (SY)'!I15),"")</f>
        <v>0.27976190476190477</v>
      </c>
      <c r="X91" s="151">
        <f>IFERROR(('3) Nil Settled (SY)'!G15+'3) Nil Settled (SY)'!E15)/('5) Settled At Cost (SY)'!G15+'3) Nil Settled (SY)'!G15+'5) Settled At Cost (SY)'!E15+'3) Nil Settled (SY)'!E15),"")</f>
        <v>0.4615857406269207</v>
      </c>
      <c r="Y91" s="111"/>
      <c r="Z91" s="147"/>
      <c r="AA91" s="164"/>
      <c r="AB91" s="147"/>
      <c r="AC91" s="147"/>
      <c r="AD91" s="147"/>
      <c r="AE91" s="147"/>
      <c r="AF91" s="147"/>
      <c r="AG91" s="147"/>
      <c r="AH91" s="147"/>
      <c r="AI91" s="147"/>
      <c r="AJ91" s="147"/>
      <c r="AK91" s="147"/>
      <c r="AL91" s="147"/>
      <c r="AM91" s="147"/>
      <c r="AN91" s="147"/>
    </row>
    <row r="92" spans="1:40" s="145" customFormat="1">
      <c r="A92" s="147"/>
      <c r="B92" s="160">
        <f t="shared" si="16"/>
        <v>2011</v>
      </c>
      <c r="C92" s="67">
        <f>IFERROR('8) Paid on Settled (SY)'!D16/('5) Settled At Cost (SY)'!D16+'3) Nil Settled (SY)'!D16),"")</f>
        <v>422.26733333333334</v>
      </c>
      <c r="D92" s="68">
        <f>IFERROR('8) Paid on Settled (SY)'!E16/('5) Settled At Cost (SY)'!E16+'3) Nil Settled (SY)'!E16),"")</f>
        <v>16013.615336633662</v>
      </c>
      <c r="E92" s="68">
        <f>IFERROR('8) Paid on Settled (SY)'!F16/('5) Settled At Cost (SY)'!F16+'3) Nil Settled (SY)'!F16),"")</f>
        <v>31823.086666666666</v>
      </c>
      <c r="F92" s="68">
        <f>IFERROR('8) Paid on Settled (SY)'!G16/('5) Settled At Cost (SY)'!G16+'3) Nil Settled (SY)'!G16),"")</f>
        <v>16980.776461988302</v>
      </c>
      <c r="G92" s="69">
        <f>IFERROR('8) Paid on Settled (SY)'!I16/('5) Settled At Cost (SY)'!I16+'3) Nil Settled (SY)'!I16),"")</f>
        <v>60102.181095890417</v>
      </c>
      <c r="H92" s="147"/>
      <c r="I92" s="147"/>
      <c r="J92" s="160">
        <f t="shared" si="17"/>
        <v>2011</v>
      </c>
      <c r="K92" s="67">
        <f>IFERROR('8) Paid on Settled (SY)'!D16/'5) Settled At Cost (SY)'!D16,"")</f>
        <v>3167.0050000000001</v>
      </c>
      <c r="L92" s="68">
        <f>IFERROR('8) Paid on Settled (SY)'!E16/'5) Settled At Cost (SY)'!E16,"")</f>
        <v>27228.53786195286</v>
      </c>
      <c r="M92" s="68">
        <f>IFERROR('8) Paid on Settled (SY)'!F16/'5) Settled At Cost (SY)'!F16,"")</f>
        <v>52354.110322580644</v>
      </c>
      <c r="N92" s="68">
        <f>IFERROR('8) Paid on Settled (SY)'!G16/'5) Settled At Cost (SY)'!G16,"")</f>
        <v>27137.502570093457</v>
      </c>
      <c r="O92" s="69">
        <f>IFERROR('8) Paid on Settled (SY)'!I16/'5) Settled At Cost (SY)'!I16,"")</f>
        <v>85232.78780758557</v>
      </c>
      <c r="P92" s="147"/>
      <c r="Q92" s="147"/>
      <c r="R92" s="160">
        <f t="shared" si="18"/>
        <v>2011</v>
      </c>
      <c r="S92" s="100">
        <f>IFERROR('3) Nil Settled (SY)'!D16/('5) Settled At Cost (SY)'!D16+'3) Nil Settled (SY)'!D16),"")</f>
        <v>0.8666666666666667</v>
      </c>
      <c r="T92" s="101">
        <f>IFERROR('3) Nil Settled (SY)'!E16/('5) Settled At Cost (SY)'!E16+'3) Nil Settled (SY)'!E16),"")</f>
        <v>0.41188118811881186</v>
      </c>
      <c r="U92" s="101">
        <f>IFERROR('3) Nil Settled (SY)'!F16/('5) Settled At Cost (SY)'!F16+'3) Nil Settled (SY)'!F16),"")</f>
        <v>0.39215686274509803</v>
      </c>
      <c r="V92" s="101">
        <f>IFERROR('3) Nil Settled (SY)'!G16/('5) Settled At Cost (SY)'!G16+'3) Nil Settled (SY)'!G16),"")</f>
        <v>0.3742690058479532</v>
      </c>
      <c r="W92" s="102">
        <f>IFERROR('3) Nil Settled (SY)'!I16/('5) Settled At Cost (SY)'!I16+'3) Nil Settled (SY)'!I16),"")</f>
        <v>0.2948467058056099</v>
      </c>
      <c r="X92" s="151">
        <f>IFERROR(('3) Nil Settled (SY)'!G16+'3) Nil Settled (SY)'!E16)/('5) Settled At Cost (SY)'!G16+'3) Nil Settled (SY)'!G16+'5) Settled At Cost (SY)'!E16+'3) Nil Settled (SY)'!E16),"")</f>
        <v>0.40236686390532544</v>
      </c>
      <c r="Y92" s="111"/>
      <c r="Z92" s="147"/>
      <c r="AA92" s="164"/>
      <c r="AB92" s="147"/>
      <c r="AC92" s="147"/>
      <c r="AD92" s="147"/>
      <c r="AE92" s="147"/>
      <c r="AF92" s="147"/>
      <c r="AG92" s="147"/>
      <c r="AH92" s="147"/>
      <c r="AI92" s="147"/>
      <c r="AJ92" s="147"/>
      <c r="AK92" s="147"/>
      <c r="AL92" s="147"/>
      <c r="AM92" s="147"/>
      <c r="AN92" s="147"/>
    </row>
    <row r="93" spans="1:40" s="145" customFormat="1">
      <c r="A93" s="147"/>
      <c r="B93" s="160">
        <f t="shared" si="16"/>
        <v>2012</v>
      </c>
      <c r="C93" s="67">
        <f>IFERROR('8) Paid on Settled (SY)'!D17/('5) Settled At Cost (SY)'!D17+'3) Nil Settled (SY)'!D17),"")</f>
        <v>1636.4173749999998</v>
      </c>
      <c r="D93" s="68">
        <f>IFERROR('8) Paid on Settled (SY)'!E17/('5) Settled At Cost (SY)'!E17+'3) Nil Settled (SY)'!E17),"")</f>
        <v>18689.418137931032</v>
      </c>
      <c r="E93" s="68">
        <f>IFERROR('8) Paid on Settled (SY)'!F17/('5) Settled At Cost (SY)'!F17+'3) Nil Settled (SY)'!F17),"")</f>
        <v>26309.138504672897</v>
      </c>
      <c r="F93" s="68">
        <f>IFERROR('8) Paid on Settled (SY)'!G17/('5) Settled At Cost (SY)'!G17+'3) Nil Settled (SY)'!G17),"")</f>
        <v>12811.884176829268</v>
      </c>
      <c r="G93" s="69">
        <f>IFERROR('8) Paid on Settled (SY)'!I17/('5) Settled At Cost (SY)'!I17+'3) Nil Settled (SY)'!I17),"")</f>
        <v>69236.794207785322</v>
      </c>
      <c r="H93" s="147"/>
      <c r="I93" s="147"/>
      <c r="J93" s="160">
        <f t="shared" si="17"/>
        <v>2012</v>
      </c>
      <c r="K93" s="67">
        <f>IFERROR('8) Paid on Settled (SY)'!D17/'5) Settled At Cost (SY)'!D17,"")</f>
        <v>4848.6440740740736</v>
      </c>
      <c r="L93" s="68">
        <f>IFERROR('8) Paid on Settled (SY)'!E17/'5) Settled At Cost (SY)'!E17,"")</f>
        <v>31450.278104448742</v>
      </c>
      <c r="M93" s="68">
        <f>IFERROR('8) Paid on Settled (SY)'!F17/'5) Settled At Cost (SY)'!F17,"")</f>
        <v>46148.816721311472</v>
      </c>
      <c r="N93" s="68">
        <f>IFERROR('8) Paid on Settled (SY)'!G17/'5) Settled At Cost (SY)'!G17,"")</f>
        <v>23217.116077348066</v>
      </c>
      <c r="O93" s="69">
        <f>IFERROR('8) Paid on Settled (SY)'!I17/'5) Settled At Cost (SY)'!I17,"")</f>
        <v>95221.821633274652</v>
      </c>
      <c r="P93" s="147"/>
      <c r="Q93" s="147"/>
      <c r="R93" s="160">
        <f t="shared" si="18"/>
        <v>2012</v>
      </c>
      <c r="S93" s="100">
        <f>IFERROR('3) Nil Settled (SY)'!D17/('5) Settled At Cost (SY)'!D17+'3) Nil Settled (SY)'!D17),"")</f>
        <v>0.66249999999999998</v>
      </c>
      <c r="T93" s="101">
        <f>IFERROR('3) Nil Settled (SY)'!E17/('5) Settled At Cost (SY)'!E17+'3) Nil Settled (SY)'!E17),"")</f>
        <v>0.40574712643678162</v>
      </c>
      <c r="U93" s="101">
        <f>IFERROR('3) Nil Settled (SY)'!F17/('5) Settled At Cost (SY)'!F17+'3) Nil Settled (SY)'!F17),"")</f>
        <v>0.42990654205607476</v>
      </c>
      <c r="V93" s="101">
        <f>IFERROR('3) Nil Settled (SY)'!G17/('5) Settled At Cost (SY)'!G17+'3) Nil Settled (SY)'!G17),"")</f>
        <v>0.44817073170731708</v>
      </c>
      <c r="W93" s="102">
        <f>IFERROR('3) Nil Settled (SY)'!I17/('5) Settled At Cost (SY)'!I17+'3) Nil Settled (SY)'!I17),"")</f>
        <v>0.27288941736028538</v>
      </c>
      <c r="X93" s="151">
        <f>IFERROR(('3) Nil Settled (SY)'!G17+'3) Nil Settled (SY)'!E17)/('5) Settled At Cost (SY)'!G17+'3) Nil Settled (SY)'!G17+'5) Settled At Cost (SY)'!E17+'3) Nil Settled (SY)'!E17),"")</f>
        <v>0.41736227045075125</v>
      </c>
      <c r="Y93" s="111"/>
      <c r="Z93" s="147"/>
      <c r="AA93" s="164"/>
      <c r="AB93" s="147"/>
      <c r="AC93" s="147"/>
      <c r="AD93" s="147"/>
      <c r="AE93" s="147"/>
      <c r="AF93" s="147"/>
      <c r="AG93" s="147"/>
      <c r="AH93" s="147"/>
      <c r="AI93" s="147"/>
      <c r="AJ93" s="147"/>
      <c r="AK93" s="147"/>
      <c r="AL93" s="147"/>
      <c r="AM93" s="147"/>
      <c r="AN93" s="147"/>
    </row>
    <row r="94" spans="1:40" s="145" customFormat="1">
      <c r="A94" s="147"/>
      <c r="B94" s="160">
        <f t="shared" si="16"/>
        <v>2013</v>
      </c>
      <c r="C94" s="67">
        <f>IFERROR('8) Paid on Settled (SY)'!D18/('5) Settled At Cost (SY)'!D18+'3) Nil Settled (SY)'!D18),"")</f>
        <v>3551.0268715083803</v>
      </c>
      <c r="D94" s="68">
        <f>IFERROR('8) Paid on Settled (SY)'!E18/('5) Settled At Cost (SY)'!E18+'3) Nil Settled (SY)'!E18),"")</f>
        <v>15481.765528675127</v>
      </c>
      <c r="E94" s="68">
        <f>IFERROR('8) Paid on Settled (SY)'!F18/('5) Settled At Cost (SY)'!F18+'3) Nil Settled (SY)'!F18),"")</f>
        <v>24125.204015748033</v>
      </c>
      <c r="F94" s="68">
        <f>IFERROR('8) Paid on Settled (SY)'!G18/('5) Settled At Cost (SY)'!G18+'3) Nil Settled (SY)'!G18),"")</f>
        <v>13774.625934959351</v>
      </c>
      <c r="G94" s="69">
        <f>IFERROR('8) Paid on Settled (SY)'!I18/('5) Settled At Cost (SY)'!I18+'3) Nil Settled (SY)'!I18),"")</f>
        <v>61802.001411411416</v>
      </c>
      <c r="H94" s="147"/>
      <c r="I94" s="147"/>
      <c r="J94" s="160">
        <f t="shared" si="17"/>
        <v>2013</v>
      </c>
      <c r="K94" s="67">
        <f>IFERROR('8) Paid on Settled (SY)'!D18/'5) Settled At Cost (SY)'!D18,"")</f>
        <v>5296.9484166666671</v>
      </c>
      <c r="L94" s="68">
        <f>IFERROR('8) Paid on Settled (SY)'!E18/'5) Settled At Cost (SY)'!E18,"")</f>
        <v>26701.344596014591</v>
      </c>
      <c r="M94" s="68">
        <f>IFERROR('8) Paid on Settled (SY)'!F18/'5) Settled At Cost (SY)'!F18,"")</f>
        <v>46073.697894736848</v>
      </c>
      <c r="N94" s="68">
        <f>IFERROR('8) Paid on Settled (SY)'!G18/'5) Settled At Cost (SY)'!G18,"")</f>
        <v>23751.574626168229</v>
      </c>
      <c r="O94" s="69">
        <f>IFERROR('8) Paid on Settled (SY)'!I18/'5) Settled At Cost (SY)'!I18,"")</f>
        <v>92703.002117117125</v>
      </c>
      <c r="P94" s="147"/>
      <c r="Q94" s="147"/>
      <c r="R94" s="160">
        <f t="shared" si="18"/>
        <v>2013</v>
      </c>
      <c r="S94" s="100">
        <f>IFERROR('3) Nil Settled (SY)'!D18/('5) Settled At Cost (SY)'!D18+'3) Nil Settled (SY)'!D18),"")</f>
        <v>0.32960893854748602</v>
      </c>
      <c r="T94" s="101">
        <f>IFERROR('3) Nil Settled (SY)'!E18/('5) Settled At Cost (SY)'!E18+'3) Nil Settled (SY)'!E18),"")</f>
        <v>0.42018779342723006</v>
      </c>
      <c r="U94" s="101">
        <f>IFERROR('3) Nil Settled (SY)'!F18/('5) Settled At Cost (SY)'!F18+'3) Nil Settled (SY)'!F18),"")</f>
        <v>0.4763779527559055</v>
      </c>
      <c r="V94" s="101">
        <f>IFERROR('3) Nil Settled (SY)'!G18/('5) Settled At Cost (SY)'!G18+'3) Nil Settled (SY)'!G18),"")</f>
        <v>0.42005420054200543</v>
      </c>
      <c r="W94" s="102">
        <f>IFERROR('3) Nil Settled (SY)'!I18/('5) Settled At Cost (SY)'!I18+'3) Nil Settled (SY)'!I18),"")</f>
        <v>0.33333333333333331</v>
      </c>
      <c r="X94" s="151">
        <f>IFERROR(('3) Nil Settled (SY)'!G18+'3) Nil Settled (SY)'!E18)/('5) Settled At Cost (SY)'!G18+'3) Nil Settled (SY)'!G18+'5) Settled At Cost (SY)'!E18+'3) Nil Settled (SY)'!E18),"")</f>
        <v>0.42014742014742013</v>
      </c>
      <c r="Y94" s="111"/>
      <c r="Z94" s="147"/>
      <c r="AA94" s="147"/>
      <c r="AB94" s="147"/>
      <c r="AC94" s="147"/>
      <c r="AD94" s="147"/>
      <c r="AE94" s="147"/>
      <c r="AF94" s="147"/>
      <c r="AG94" s="147"/>
      <c r="AH94" s="147"/>
      <c r="AI94" s="147"/>
      <c r="AJ94" s="147"/>
      <c r="AK94" s="147"/>
      <c r="AL94" s="147"/>
      <c r="AM94" s="147"/>
      <c r="AN94" s="147"/>
    </row>
    <row r="95" spans="1:40" s="145" customFormat="1">
      <c r="A95" s="147"/>
      <c r="B95" s="160">
        <f t="shared" si="16"/>
        <v>2014</v>
      </c>
      <c r="C95" s="67">
        <f>IFERROR('8) Paid on Settled (SY)'!D19/('5) Settled At Cost (SY)'!D19+'3) Nil Settled (SY)'!D19),"")</f>
        <v>3776.0693627450992</v>
      </c>
      <c r="D95" s="68">
        <f>IFERROR('8) Paid on Settled (SY)'!E19/('5) Settled At Cost (SY)'!E19+'3) Nil Settled (SY)'!E19),"")</f>
        <v>15590.76305952381</v>
      </c>
      <c r="E95" s="68">
        <f>IFERROR('8) Paid on Settled (SY)'!F19/('5) Settled At Cost (SY)'!F19+'3) Nil Settled (SY)'!F19),"")</f>
        <v>27399.760228310504</v>
      </c>
      <c r="F95" s="68">
        <f>IFERROR('8) Paid on Settled (SY)'!G19/('5) Settled At Cost (SY)'!G19+'3) Nil Settled (SY)'!G19),"")</f>
        <v>18463.448371428571</v>
      </c>
      <c r="G95" s="69">
        <f>IFERROR('8) Paid on Settled (SY)'!I19/('5) Settled At Cost (SY)'!I19+'3) Nil Settled (SY)'!I19),"")</f>
        <v>65352.238158398526</v>
      </c>
      <c r="H95" s="147"/>
      <c r="I95" s="147"/>
      <c r="J95" s="160">
        <f t="shared" si="17"/>
        <v>2014</v>
      </c>
      <c r="K95" s="67">
        <f>IFERROR('8) Paid on Settled (SY)'!D19/'5) Settled At Cost (SY)'!D19,"")</f>
        <v>5135.4543333333349</v>
      </c>
      <c r="L95" s="68">
        <f>IFERROR('8) Paid on Settled (SY)'!E19/'5) Settled At Cost (SY)'!E19,"")</f>
        <v>27283.835354166669</v>
      </c>
      <c r="M95" s="68">
        <f>IFERROR('8) Paid on Settled (SY)'!F19/'5) Settled At Cost (SY)'!F19,"")</f>
        <v>50852.097372881355</v>
      </c>
      <c r="N95" s="68">
        <f>IFERROR('8) Paid on Settled (SY)'!G19/'5) Settled At Cost (SY)'!G19,"")</f>
        <v>28849.138080357141</v>
      </c>
      <c r="O95" s="69">
        <f>IFERROR('8) Paid on Settled (SY)'!I19/'5) Settled At Cost (SY)'!I19,"")</f>
        <v>93652.598682644151</v>
      </c>
      <c r="P95" s="147"/>
      <c r="Q95" s="147"/>
      <c r="R95" s="160">
        <f t="shared" si="18"/>
        <v>2014</v>
      </c>
      <c r="S95" s="100">
        <f>IFERROR('3) Nil Settled (SY)'!D19/('5) Settled At Cost (SY)'!D19+'3) Nil Settled (SY)'!D19),"")</f>
        <v>0.26470588235294118</v>
      </c>
      <c r="T95" s="101">
        <f>IFERROR('3) Nil Settled (SY)'!E19/('5) Settled At Cost (SY)'!E19+'3) Nil Settled (SY)'!E19),"")</f>
        <v>0.42857142857142855</v>
      </c>
      <c r="U95" s="101">
        <f>IFERROR('3) Nil Settled (SY)'!F19/('5) Settled At Cost (SY)'!F19+'3) Nil Settled (SY)'!F19),"")</f>
        <v>0.46118721461187212</v>
      </c>
      <c r="V95" s="101">
        <f>IFERROR('3) Nil Settled (SY)'!G19/('5) Settled At Cost (SY)'!G19+'3) Nil Settled (SY)'!G19),"")</f>
        <v>0.36</v>
      </c>
      <c r="W95" s="102">
        <f>IFERROR('3) Nil Settled (SY)'!I19/('5) Settled At Cost (SY)'!I19+'3) Nil Settled (SY)'!I19),"")</f>
        <v>0.30218446601941745</v>
      </c>
      <c r="X95" s="151">
        <f>IFERROR(('3) Nil Settled (SY)'!G19+'3) Nil Settled (SY)'!E19)/('5) Settled At Cost (SY)'!G19+'3) Nil Settled (SY)'!G19+'5) Settled At Cost (SY)'!E19+'3) Nil Settled (SY)'!E19),"")</f>
        <v>0.40840336134453781</v>
      </c>
      <c r="Y95" s="111"/>
      <c r="Z95" s="147"/>
      <c r="AA95" s="147"/>
      <c r="AB95" s="147"/>
      <c r="AC95" s="147"/>
      <c r="AD95" s="147"/>
      <c r="AE95" s="147"/>
      <c r="AF95" s="147"/>
      <c r="AG95" s="147"/>
      <c r="AH95" s="147"/>
      <c r="AI95" s="147"/>
      <c r="AJ95" s="147"/>
      <c r="AK95" s="147"/>
      <c r="AL95" s="147"/>
      <c r="AM95" s="147"/>
      <c r="AN95" s="147"/>
    </row>
    <row r="96" spans="1:40" s="145" customFormat="1">
      <c r="A96" s="147"/>
      <c r="B96" s="160">
        <f t="shared" si="16"/>
        <v>2015</v>
      </c>
      <c r="C96" s="67">
        <f>IFERROR('8) Paid on Settled (SY)'!D20/('5) Settled At Cost (SY)'!D20+'3) Nil Settled (SY)'!D20),"")</f>
        <v>3638.3113360323887</v>
      </c>
      <c r="D96" s="68">
        <f>IFERROR('8) Paid on Settled (SY)'!E20/('5) Settled At Cost (SY)'!E20+'3) Nil Settled (SY)'!E20),"")</f>
        <v>15028.663759357805</v>
      </c>
      <c r="E96" s="68">
        <f>IFERROR('8) Paid on Settled (SY)'!F20/('5) Settled At Cost (SY)'!F20+'3) Nil Settled (SY)'!F20),"")</f>
        <v>25906.827872340426</v>
      </c>
      <c r="F96" s="68">
        <f>IFERROR('8) Paid on Settled (SY)'!G20/('5) Settled At Cost (SY)'!G20+'3) Nil Settled (SY)'!G20),"")</f>
        <v>15800.503469827587</v>
      </c>
      <c r="G96" s="69">
        <f>IFERROR('8) Paid on Settled (SY)'!I20/('5) Settled At Cost (SY)'!I20+'3) Nil Settled (SY)'!I20),"")</f>
        <v>60257.143554336981</v>
      </c>
      <c r="H96" s="147"/>
      <c r="I96" s="147"/>
      <c r="J96" s="160">
        <f t="shared" si="17"/>
        <v>2015</v>
      </c>
      <c r="K96" s="67">
        <f>IFERROR('8) Paid on Settled (SY)'!D20/'5) Settled At Cost (SY)'!D20,"")</f>
        <v>6031.2946308724831</v>
      </c>
      <c r="L96" s="68">
        <f>IFERROR('8) Paid on Settled (SY)'!E20/'5) Settled At Cost (SY)'!E20,"")</f>
        <v>26110.951783344677</v>
      </c>
      <c r="M96" s="68">
        <f>IFERROR('8) Paid on Settled (SY)'!F20/'5) Settled At Cost (SY)'!F20,"")</f>
        <v>47749.83960784314</v>
      </c>
      <c r="N96" s="68">
        <f>IFERROR('8) Paid on Settled (SY)'!G20/'5) Settled At Cost (SY)'!G20,"")</f>
        <v>23726.322362459548</v>
      </c>
      <c r="O96" s="69">
        <f>IFERROR('8) Paid on Settled (SY)'!I20/'5) Settled At Cost (SY)'!I20,"")</f>
        <v>91990.738181126319</v>
      </c>
      <c r="P96" s="147"/>
      <c r="Q96" s="147"/>
      <c r="R96" s="160">
        <f t="shared" si="18"/>
        <v>2015</v>
      </c>
      <c r="S96" s="100">
        <f>IFERROR('3) Nil Settled (SY)'!D20/('5) Settled At Cost (SY)'!D20+'3) Nil Settled (SY)'!D20),"")</f>
        <v>0.39676113360323889</v>
      </c>
      <c r="T96" s="101">
        <f>IFERROR('3) Nil Settled (SY)'!E20/('5) Settled At Cost (SY)'!E20+'3) Nil Settled (SY)'!E20),"")</f>
        <v>0.42443064182194618</v>
      </c>
      <c r="U96" s="101">
        <f>IFERROR('3) Nil Settled (SY)'!F20/('5) Settled At Cost (SY)'!F20+'3) Nil Settled (SY)'!F20),"")</f>
        <v>0.45744680851063829</v>
      </c>
      <c r="V96" s="101">
        <f>IFERROR('3) Nil Settled (SY)'!G20/('5) Settled At Cost (SY)'!G20+'3) Nil Settled (SY)'!G20),"")</f>
        <v>0.33405172413793105</v>
      </c>
      <c r="W96" s="102">
        <f>IFERROR('3) Nil Settled (SY)'!I20/('5) Settled At Cost (SY)'!I20+'3) Nil Settled (SY)'!I20),"")</f>
        <v>0.34496510468594216</v>
      </c>
      <c r="X96" s="151">
        <f>IFERROR(('3) Nil Settled (SY)'!G20+'3) Nil Settled (SY)'!E20)/('5) Settled At Cost (SY)'!G20+'3) Nil Settled (SY)'!G20+'5) Settled At Cost (SY)'!E20+'3) Nil Settled (SY)'!E20),"")</f>
        <v>0.3951048951048951</v>
      </c>
      <c r="Y96" s="111"/>
      <c r="Z96" s="147"/>
      <c r="AA96" s="147"/>
      <c r="AB96" s="147"/>
      <c r="AC96" s="147"/>
      <c r="AD96" s="147"/>
      <c r="AE96" s="147"/>
      <c r="AF96" s="147"/>
      <c r="AG96" s="147"/>
      <c r="AH96" s="147"/>
      <c r="AI96" s="147"/>
      <c r="AJ96" s="147"/>
      <c r="AK96" s="147"/>
      <c r="AL96" s="147"/>
      <c r="AM96" s="147"/>
      <c r="AN96" s="147"/>
    </row>
    <row r="97" spans="1:40" s="145" customFormat="1">
      <c r="A97" s="147"/>
      <c r="B97" s="160">
        <f t="shared" si="16"/>
        <v>2016</v>
      </c>
      <c r="C97" s="67">
        <f>IFERROR('8) Paid on Settled (SY)'!D21/('5) Settled At Cost (SY)'!D21+'3) Nil Settled (SY)'!D21),"")</f>
        <v>4116.3948401826483</v>
      </c>
      <c r="D97" s="68">
        <f>IFERROR('8) Paid on Settled (SY)'!E21/('5) Settled At Cost (SY)'!E21+'3) Nil Settled (SY)'!E21),"")</f>
        <v>13963.271612318842</v>
      </c>
      <c r="E97" s="68">
        <f>IFERROR('8) Paid on Settled (SY)'!F21/('5) Settled At Cost (SY)'!F21+'3) Nil Settled (SY)'!F21),"")</f>
        <v>22875.52852861035</v>
      </c>
      <c r="F97" s="68">
        <f>IFERROR('8) Paid on Settled (SY)'!G21/('5) Settled At Cost (SY)'!G21+'3) Nil Settled (SY)'!G21),"")</f>
        <v>16580.301604278076</v>
      </c>
      <c r="G97" s="69">
        <f>IFERROR('8) Paid on Settled (SY)'!I21/('5) Settled At Cost (SY)'!I21+'3) Nil Settled (SY)'!I21),"")</f>
        <v>66320.148576560401</v>
      </c>
      <c r="H97" s="147"/>
      <c r="I97" s="147"/>
      <c r="J97" s="160">
        <f t="shared" si="17"/>
        <v>2016</v>
      </c>
      <c r="K97" s="67">
        <f>IFERROR('8) Paid on Settled (SY)'!D21/'5) Settled At Cost (SY)'!D21,"")</f>
        <v>7042.8942968749998</v>
      </c>
      <c r="L97" s="68">
        <f>IFERROR('8) Paid on Settled (SY)'!E21/'5) Settled At Cost (SY)'!E21,"")</f>
        <v>23042.528938714502</v>
      </c>
      <c r="M97" s="68">
        <f>IFERROR('8) Paid on Settled (SY)'!F21/'5) Settled At Cost (SY)'!F21,"")</f>
        <v>35724.761574468081</v>
      </c>
      <c r="N97" s="68">
        <f>IFERROR('8) Paid on Settled (SY)'!G21/'5) Settled At Cost (SY)'!G21,"")</f>
        <v>24159.868051948055</v>
      </c>
      <c r="O97" s="69">
        <f>IFERROR('8) Paid on Settled (SY)'!I21/'5) Settled At Cost (SY)'!I21,"")</f>
        <v>95471.862236586952</v>
      </c>
      <c r="P97" s="147"/>
      <c r="Q97" s="147"/>
      <c r="R97" s="160">
        <f t="shared" si="18"/>
        <v>2016</v>
      </c>
      <c r="S97" s="100">
        <f>IFERROR('3) Nil Settled (SY)'!D21/('5) Settled At Cost (SY)'!D21+'3) Nil Settled (SY)'!D21),"")</f>
        <v>0.41552511415525112</v>
      </c>
      <c r="T97" s="101">
        <f>IFERROR('3) Nil Settled (SY)'!E21/('5) Settled At Cost (SY)'!E21+'3) Nil Settled (SY)'!E21),"")</f>
        <v>0.39402173913043476</v>
      </c>
      <c r="U97" s="101">
        <f>IFERROR('3) Nil Settled (SY)'!F21/('5) Settled At Cost (SY)'!F21+'3) Nil Settled (SY)'!F21),"")</f>
        <v>0.35967302452316074</v>
      </c>
      <c r="V97" s="101">
        <f>IFERROR('3) Nil Settled (SY)'!G21/('5) Settled At Cost (SY)'!G21+'3) Nil Settled (SY)'!G21),"")</f>
        <v>0.31372549019607843</v>
      </c>
      <c r="W97" s="102">
        <f>IFERROR('3) Nil Settled (SY)'!I21/('5) Settled At Cost (SY)'!I21+'3) Nil Settled (SY)'!I21),"")</f>
        <v>0.30534351145038169</v>
      </c>
      <c r="X97" s="151">
        <f>IFERROR(('3) Nil Settled (SY)'!G21+'3) Nil Settled (SY)'!E21)/('5) Settled At Cost (SY)'!G21+'3) Nil Settled (SY)'!G21+'5) Settled At Cost (SY)'!E21+'3) Nil Settled (SY)'!E21),"")</f>
        <v>0.36696696696696696</v>
      </c>
      <c r="Y97" s="111"/>
      <c r="Z97" s="147"/>
      <c r="AA97" s="147"/>
      <c r="AB97" s="147"/>
      <c r="AC97" s="147"/>
      <c r="AD97" s="147"/>
      <c r="AE97" s="147"/>
      <c r="AF97" s="147"/>
      <c r="AG97" s="147"/>
      <c r="AH97" s="147"/>
      <c r="AI97" s="147"/>
      <c r="AJ97" s="147"/>
      <c r="AK97" s="147"/>
      <c r="AL97" s="147"/>
      <c r="AM97" s="147"/>
      <c r="AN97" s="147"/>
    </row>
    <row r="98" spans="1:40" s="145" customFormat="1">
      <c r="A98" s="147"/>
      <c r="B98" s="160">
        <f t="shared" si="16"/>
        <v>2017</v>
      </c>
      <c r="C98" s="67">
        <f>IFERROR('8) Paid on Settled (SY)'!D22/('5) Settled At Cost (SY)'!D22+'3) Nil Settled (SY)'!D22),"")</f>
        <v>4455.0199630996312</v>
      </c>
      <c r="D98" s="68">
        <f>IFERROR('8) Paid on Settled (SY)'!E22/('5) Settled At Cost (SY)'!E22+'3) Nil Settled (SY)'!E22),"")</f>
        <v>19018.204074074074</v>
      </c>
      <c r="E98" s="68">
        <f>IFERROR('8) Paid on Settled (SY)'!F22/('5) Settled At Cost (SY)'!F22+'3) Nil Settled (SY)'!F22),"")</f>
        <v>28317.079563953492</v>
      </c>
      <c r="F98" s="68">
        <f>IFERROR('8) Paid on Settled (SY)'!G22/('5) Settled At Cost (SY)'!G22+'3) Nil Settled (SY)'!G22),"")</f>
        <v>18324.946299638988</v>
      </c>
      <c r="G98" s="69">
        <f>IFERROR('8) Paid on Settled (SY)'!I22/('5) Settled At Cost (SY)'!I22+'3) Nil Settled (SY)'!I22),"")</f>
        <v>75070.155966617211</v>
      </c>
      <c r="H98" s="147"/>
      <c r="I98" s="147"/>
      <c r="J98" s="160">
        <f t="shared" si="17"/>
        <v>2017</v>
      </c>
      <c r="K98" s="67">
        <f>IFERROR('8) Paid on Settled (SY)'!D22/'5) Settled At Cost (SY)'!D22,"")</f>
        <v>7498.8224223602492</v>
      </c>
      <c r="L98" s="68">
        <f>IFERROR('8) Paid on Settled (SY)'!E22/'5) Settled At Cost (SY)'!E22,"")</f>
        <v>28602.975358090189</v>
      </c>
      <c r="M98" s="68">
        <f>IFERROR('8) Paid on Settled (SY)'!F22/'5) Settled At Cost (SY)'!F22,"")</f>
        <v>45732.748215962449</v>
      </c>
      <c r="N98" s="68">
        <f>IFERROR('8) Paid on Settled (SY)'!G22/'5) Settled At Cost (SY)'!G22,"")</f>
        <v>25253.781716417911</v>
      </c>
      <c r="O98" s="69">
        <f>IFERROR('8) Paid on Settled (SY)'!I22/'5) Settled At Cost (SY)'!I22,"")</f>
        <v>102203.41398992874</v>
      </c>
      <c r="P98" s="147"/>
      <c r="Q98" s="147"/>
      <c r="R98" s="160">
        <f t="shared" si="18"/>
        <v>2017</v>
      </c>
      <c r="S98" s="100">
        <f>IFERROR('3) Nil Settled (SY)'!D22/('5) Settled At Cost (SY)'!D22+'3) Nil Settled (SY)'!D22),"")</f>
        <v>0.4059040590405904</v>
      </c>
      <c r="T98" s="101">
        <f>IFERROR('3) Nil Settled (SY)'!E22/('5) Settled At Cost (SY)'!E22+'3) Nil Settled (SY)'!E22),"")</f>
        <v>0.33509700176366841</v>
      </c>
      <c r="U98" s="101">
        <f>IFERROR('3) Nil Settled (SY)'!F22/('5) Settled At Cost (SY)'!F22+'3) Nil Settled (SY)'!F22),"")</f>
        <v>0.3808139534883721</v>
      </c>
      <c r="V98" s="101">
        <f>IFERROR('3) Nil Settled (SY)'!G22/('5) Settled At Cost (SY)'!G22+'3) Nil Settled (SY)'!G22),"")</f>
        <v>0.27436823104693142</v>
      </c>
      <c r="W98" s="102">
        <f>IFERROR('3) Nil Settled (SY)'!I22/('5) Settled At Cost (SY)'!I22+'3) Nil Settled (SY)'!I22),"")</f>
        <v>0.26548289302728456</v>
      </c>
      <c r="X98" s="151">
        <f>IFERROR(('3) Nil Settled (SY)'!G22+'3) Nil Settled (SY)'!E22)/('5) Settled At Cost (SY)'!G22+'3) Nil Settled (SY)'!G22+'5) Settled At Cost (SY)'!E22+'3) Nil Settled (SY)'!E22),"")</f>
        <v>0.31516587677725116</v>
      </c>
      <c r="Y98" s="111"/>
      <c r="Z98" s="147"/>
      <c r="AA98" s="147"/>
      <c r="AB98" s="147"/>
      <c r="AC98" s="147"/>
      <c r="AD98" s="147"/>
      <c r="AE98" s="147"/>
      <c r="AF98" s="147"/>
      <c r="AG98" s="147"/>
      <c r="AH98" s="147"/>
      <c r="AI98" s="147"/>
      <c r="AJ98" s="147"/>
      <c r="AK98" s="147"/>
      <c r="AL98" s="147"/>
      <c r="AM98" s="147"/>
      <c r="AN98" s="147"/>
    </row>
    <row r="99" spans="1:40" s="145" customFormat="1">
      <c r="A99" s="147"/>
      <c r="B99" s="160">
        <f t="shared" si="16"/>
        <v>2018</v>
      </c>
      <c r="C99" s="67">
        <f>IFERROR('8) Paid on Settled (SY)'!D23/('5) Settled At Cost (SY)'!D23+'3) Nil Settled (SY)'!D23),"")</f>
        <v>7198.6478595317722</v>
      </c>
      <c r="D99" s="68">
        <f>IFERROR('8) Paid on Settled (SY)'!E23/('5) Settled At Cost (SY)'!E23+'3) Nil Settled (SY)'!E23),"")</f>
        <v>24685.693048413024</v>
      </c>
      <c r="E99" s="68">
        <f>IFERROR('8) Paid on Settled (SY)'!F23/('5) Settled At Cost (SY)'!F23+'3) Nil Settled (SY)'!F23),"")</f>
        <v>24338.962297297297</v>
      </c>
      <c r="F99" s="68">
        <f>IFERROR('8) Paid on Settled (SY)'!G23/('5) Settled At Cost (SY)'!G23+'3) Nil Settled (SY)'!G23),"")</f>
        <v>19534.192047930283</v>
      </c>
      <c r="G99" s="69">
        <f>IFERROR('8) Paid on Settled (SY)'!I23/('5) Settled At Cost (SY)'!I23+'3) Nil Settled (SY)'!I23),"")</f>
        <v>67314.431946764103</v>
      </c>
      <c r="H99" s="147"/>
      <c r="I99" s="147"/>
      <c r="J99" s="160">
        <f t="shared" si="17"/>
        <v>2018</v>
      </c>
      <c r="K99" s="67">
        <f>IFERROR('8) Paid on Settled (SY)'!D23/'5) Settled At Cost (SY)'!D23,"")</f>
        <v>10249.503380952381</v>
      </c>
      <c r="L99" s="68">
        <f>IFERROR('8) Paid on Settled (SY)'!E23/'5) Settled At Cost (SY)'!E23,"")</f>
        <v>36987.120624551731</v>
      </c>
      <c r="M99" s="68">
        <f>IFERROR('8) Paid on Settled (SY)'!F23/'5) Settled At Cost (SY)'!F23,"")</f>
        <v>44288.931393442625</v>
      </c>
      <c r="N99" s="68">
        <f>IFERROR('8) Paid on Settled (SY)'!G23/'5) Settled At Cost (SY)'!G23,"")</f>
        <v>27673.438734567902</v>
      </c>
      <c r="O99" s="69">
        <f>IFERROR('8) Paid on Settled (SY)'!I23/'5) Settled At Cost (SY)'!I23,"")</f>
        <v>93527.521109499663</v>
      </c>
      <c r="P99" s="147"/>
      <c r="Q99" s="147"/>
      <c r="R99" s="160">
        <f t="shared" si="18"/>
        <v>2018</v>
      </c>
      <c r="S99" s="100">
        <f>IFERROR('3) Nil Settled (SY)'!D23/('5) Settled At Cost (SY)'!D23+'3) Nil Settled (SY)'!D23),"")</f>
        <v>0.2976588628762542</v>
      </c>
      <c r="T99" s="101">
        <f>IFERROR('3) Nil Settled (SY)'!E23/('5) Settled At Cost (SY)'!E23+'3) Nil Settled (SY)'!E23),"")</f>
        <v>0.33258678611422171</v>
      </c>
      <c r="U99" s="101">
        <f>IFERROR('3) Nil Settled (SY)'!F23/('5) Settled At Cost (SY)'!F23+'3) Nil Settled (SY)'!F23),"")</f>
        <v>0.45045045045045046</v>
      </c>
      <c r="V99" s="101">
        <f>IFERROR('3) Nil Settled (SY)'!G23/('5) Settled At Cost (SY)'!G23+'3) Nil Settled (SY)'!G23),"")</f>
        <v>0.29411764705882354</v>
      </c>
      <c r="W99" s="102">
        <f>IFERROR('3) Nil Settled (SY)'!I23/('5) Settled At Cost (SY)'!I23+'3) Nil Settled (SY)'!I23),"")</f>
        <v>0.28027139874739038</v>
      </c>
      <c r="X99" s="151">
        <f>IFERROR(('3) Nil Settled (SY)'!G23+'3) Nil Settled (SY)'!E23)/('5) Settled At Cost (SY)'!G23+'3) Nil Settled (SY)'!G23+'5) Settled At Cost (SY)'!E23+'3) Nil Settled (SY)'!E23),"")</f>
        <v>0.31952662721893493</v>
      </c>
      <c r="Y99" s="111"/>
      <c r="Z99" s="147"/>
      <c r="AA99" s="147"/>
      <c r="AB99" s="147"/>
      <c r="AC99" s="147"/>
      <c r="AD99" s="147"/>
      <c r="AE99" s="147"/>
      <c r="AF99" s="147"/>
      <c r="AG99" s="147"/>
      <c r="AH99" s="147"/>
      <c r="AI99" s="147"/>
      <c r="AJ99" s="147"/>
      <c r="AK99" s="147"/>
      <c r="AL99" s="147"/>
      <c r="AM99" s="147"/>
      <c r="AN99" s="147"/>
    </row>
    <row r="100" spans="1:40" s="145" customFormat="1">
      <c r="A100" s="147"/>
      <c r="B100" s="160">
        <f t="shared" si="16"/>
        <v>2019</v>
      </c>
      <c r="C100" s="67">
        <f>IFERROR('8) Paid on Settled (SY)'!D24/('5) Settled At Cost (SY)'!D24+'3) Nil Settled (SY)'!D24),"")</f>
        <v>8081.0028445747803</v>
      </c>
      <c r="D100" s="68">
        <f>IFERROR('8) Paid on Settled (SY)'!E24/('5) Settled At Cost (SY)'!E24+'3) Nil Settled (SY)'!E24),"")</f>
        <v>20478.839599499377</v>
      </c>
      <c r="E100" s="68">
        <f>IFERROR('8) Paid on Settled (SY)'!F24/('5) Settled At Cost (SY)'!F24+'3) Nil Settled (SY)'!F24),"")</f>
        <v>28507.124374999992</v>
      </c>
      <c r="F100" s="68">
        <f>IFERROR('8) Paid on Settled (SY)'!G24/('5) Settled At Cost (SY)'!G24+'3) Nil Settled (SY)'!G24),"")</f>
        <v>22531.236889952153</v>
      </c>
      <c r="G100" s="69">
        <f>IFERROR('8) Paid on Settled (SY)'!I24/('5) Settled At Cost (SY)'!I24+'3) Nil Settled (SY)'!I24),"")</f>
        <v>78121.698865638755</v>
      </c>
      <c r="H100" s="147"/>
      <c r="I100" s="147"/>
      <c r="J100" s="160">
        <f t="shared" si="17"/>
        <v>2019</v>
      </c>
      <c r="K100" s="67">
        <f>IFERROR('8) Paid on Settled (SY)'!D24/'5) Settled At Cost (SY)'!D24,"")</f>
        <v>11201.715325203253</v>
      </c>
      <c r="L100" s="68">
        <f>IFERROR('8) Paid on Settled (SY)'!E24/'5) Settled At Cost (SY)'!E24,"")</f>
        <v>30301.097851851857</v>
      </c>
      <c r="M100" s="68">
        <f>IFERROR('8) Paid on Settled (SY)'!F24/'5) Settled At Cost (SY)'!F24,"")</f>
        <v>45939.538561151065</v>
      </c>
      <c r="N100" s="68">
        <f>IFERROR('8) Paid on Settled (SY)'!G24/'5) Settled At Cost (SY)'!G24,"")</f>
        <v>31185.619271523177</v>
      </c>
      <c r="O100" s="69">
        <f>IFERROR('8) Paid on Settled (SY)'!I24/'5) Settled At Cost (SY)'!I24,"")</f>
        <v>109890.78632068163</v>
      </c>
      <c r="P100" s="147"/>
      <c r="Q100" s="147"/>
      <c r="R100" s="160">
        <f t="shared" si="18"/>
        <v>2019</v>
      </c>
      <c r="S100" s="100">
        <f>IFERROR('3) Nil Settled (SY)'!D24/('5) Settled At Cost (SY)'!D24+'3) Nil Settled (SY)'!D24),"")</f>
        <v>0.27859237536656889</v>
      </c>
      <c r="T100" s="101">
        <f>IFERROR('3) Nil Settled (SY)'!E24/('5) Settled At Cost (SY)'!E24+'3) Nil Settled (SY)'!E24),"")</f>
        <v>0.3241551939924906</v>
      </c>
      <c r="U100" s="101">
        <f>IFERROR('3) Nil Settled (SY)'!F24/('5) Settled At Cost (SY)'!F24+'3) Nil Settled (SY)'!F24),"")</f>
        <v>0.3794642857142857</v>
      </c>
      <c r="V100" s="101">
        <f>IFERROR('3) Nil Settled (SY)'!G24/('5) Settled At Cost (SY)'!G24+'3) Nil Settled (SY)'!G24),"")</f>
        <v>0.27751196172248804</v>
      </c>
      <c r="W100" s="102">
        <f>IFERROR('3) Nil Settled (SY)'!I24/('5) Settled At Cost (SY)'!I24+'3) Nil Settled (SY)'!I24),"")</f>
        <v>0.28909691629955947</v>
      </c>
      <c r="X100" s="151">
        <f>IFERROR(('3) Nil Settled (SY)'!G24+'3) Nil Settled (SY)'!E24)/('5) Settled At Cost (SY)'!G24+'3) Nil Settled (SY)'!G24+'5) Settled At Cost (SY)'!E24+'3) Nil Settled (SY)'!E24),"")</f>
        <v>0.30813475760065734</v>
      </c>
      <c r="Y100" s="111"/>
      <c r="Z100" s="147"/>
      <c r="AA100" s="147"/>
      <c r="AB100" s="147"/>
      <c r="AC100" s="147"/>
      <c r="AD100" s="147"/>
      <c r="AE100" s="147"/>
      <c r="AF100" s="147"/>
      <c r="AG100" s="147"/>
      <c r="AH100" s="147"/>
      <c r="AI100" s="147"/>
      <c r="AJ100" s="147"/>
      <c r="AK100" s="147"/>
      <c r="AL100" s="147"/>
      <c r="AM100" s="147"/>
      <c r="AN100" s="147"/>
    </row>
    <row r="101" spans="1:40" s="145" customFormat="1">
      <c r="A101" s="147"/>
      <c r="B101" s="160">
        <f t="shared" si="16"/>
        <v>2020</v>
      </c>
      <c r="C101" s="67">
        <f>IFERROR('8) Paid on Settled (SY)'!D25/('5) Settled At Cost (SY)'!D25+'3) Nil Settled (SY)'!D25),"")</f>
        <v>10088.206121495326</v>
      </c>
      <c r="D101" s="68">
        <f>IFERROR('8) Paid on Settled (SY)'!E25/('5) Settled At Cost (SY)'!E25+'3) Nil Settled (SY)'!E25),"")</f>
        <v>19659.523080110499</v>
      </c>
      <c r="E101" s="68">
        <f>IFERROR('8) Paid on Settled (SY)'!F25/('5) Settled At Cost (SY)'!F25+'3) Nil Settled (SY)'!F25),"")</f>
        <v>29977.108965517236</v>
      </c>
      <c r="F101" s="68">
        <f>IFERROR('8) Paid on Settled (SY)'!G25/('5) Settled At Cost (SY)'!G25+'3) Nil Settled (SY)'!G25),"")</f>
        <v>20244.34170157068</v>
      </c>
      <c r="G101" s="69">
        <f>IFERROR('8) Paid on Settled (SY)'!I25/('5) Settled At Cost (SY)'!I25+'3) Nil Settled (SY)'!I25),"")</f>
        <v>83733.287179319348</v>
      </c>
      <c r="H101" s="147"/>
      <c r="I101" s="147"/>
      <c r="J101" s="160">
        <f t="shared" si="17"/>
        <v>2020</v>
      </c>
      <c r="K101" s="67">
        <f>IFERROR('8) Paid on Settled (SY)'!D25/'5) Settled At Cost (SY)'!D25,"")</f>
        <v>12479.052658959537</v>
      </c>
      <c r="L101" s="68">
        <f>IFERROR('8) Paid on Settled (SY)'!E25/'5) Settled At Cost (SY)'!E25,"")</f>
        <v>28929.867296747969</v>
      </c>
      <c r="M101" s="68">
        <f>IFERROR('8) Paid on Settled (SY)'!F25/'5) Settled At Cost (SY)'!F25,"")</f>
        <v>46453.077251908391</v>
      </c>
      <c r="N101" s="68">
        <f>IFERROR('8) Paid on Settled (SY)'!G25/'5) Settled At Cost (SY)'!G25,"")</f>
        <v>27423.186276595741</v>
      </c>
      <c r="O101" s="69">
        <f>IFERROR('8) Paid on Settled (SY)'!I25/'5) Settled At Cost (SY)'!I25,"")</f>
        <v>115265.28181081079</v>
      </c>
      <c r="P101" s="147"/>
      <c r="Q101" s="147"/>
      <c r="R101" s="160">
        <f t="shared" si="18"/>
        <v>2020</v>
      </c>
      <c r="S101" s="100">
        <f>IFERROR('3) Nil Settled (SY)'!D25/('5) Settled At Cost (SY)'!D25+'3) Nil Settled (SY)'!D25),"")</f>
        <v>0.19158878504672897</v>
      </c>
      <c r="T101" s="101">
        <f>IFERROR('3) Nil Settled (SY)'!E25/('5) Settled At Cost (SY)'!E25+'3) Nil Settled (SY)'!E25),"")</f>
        <v>0.32044198895027626</v>
      </c>
      <c r="U101" s="101">
        <f>IFERROR('3) Nil Settled (SY)'!F25/('5) Settled At Cost (SY)'!F25+'3) Nil Settled (SY)'!F25),"")</f>
        <v>0.35467980295566504</v>
      </c>
      <c r="V101" s="101">
        <f>IFERROR('3) Nil Settled (SY)'!G25/('5) Settled At Cost (SY)'!G25+'3) Nil Settled (SY)'!G25),"")</f>
        <v>0.26178010471204188</v>
      </c>
      <c r="W101" s="102">
        <f>IFERROR('3) Nil Settled (SY)'!I25/('5) Settled At Cost (SY)'!I25+'3) Nil Settled (SY)'!I25),"")</f>
        <v>0.27356020942408377</v>
      </c>
      <c r="X101" s="151">
        <f>IFERROR(('3) Nil Settled (SY)'!G25+'3) Nil Settled (SY)'!E25)/('5) Settled At Cost (SY)'!G25+'3) Nil Settled (SY)'!G25+'5) Settled At Cost (SY)'!E25+'3) Nil Settled (SY)'!E25),"")</f>
        <v>0.30018083182640143</v>
      </c>
      <c r="Y101" s="111"/>
      <c r="Z101" s="147"/>
      <c r="AA101" s="147"/>
      <c r="AB101" s="147"/>
      <c r="AC101" s="147"/>
      <c r="AD101" s="147"/>
      <c r="AE101" s="147"/>
      <c r="AF101" s="147"/>
      <c r="AG101" s="147"/>
      <c r="AH101" s="147"/>
      <c r="AI101" s="147"/>
      <c r="AJ101" s="147"/>
      <c r="AK101" s="147"/>
      <c r="AL101" s="147"/>
      <c r="AM101" s="147"/>
      <c r="AN101" s="147"/>
    </row>
    <row r="102" spans="1:40" s="145" customFormat="1">
      <c r="A102" s="147"/>
      <c r="B102" s="160">
        <f t="shared" si="16"/>
        <v>2021</v>
      </c>
      <c r="C102" s="67">
        <f>IFERROR('8) Paid on Settled (SY)'!D26/('5) Settled At Cost (SY)'!D26+'3) Nil Settled (SY)'!D26),"")</f>
        <v>7731.7364255319144</v>
      </c>
      <c r="D102" s="68">
        <f>IFERROR('8) Paid on Settled (SY)'!E26/('5) Settled At Cost (SY)'!E26+'3) Nil Settled (SY)'!E26),"")</f>
        <v>23154.988428571425</v>
      </c>
      <c r="E102" s="68">
        <f>IFERROR('8) Paid on Settled (SY)'!F26/('5) Settled At Cost (SY)'!F26+'3) Nil Settled (SY)'!F26),"")</f>
        <v>41726.593728813561</v>
      </c>
      <c r="F102" s="68">
        <f>IFERROR('8) Paid on Settled (SY)'!G26/('5) Settled At Cost (SY)'!G26+'3) Nil Settled (SY)'!G26),"")</f>
        <v>21489.343801843319</v>
      </c>
      <c r="G102" s="69">
        <f>IFERROR('8) Paid on Settled (SY)'!I26/('5) Settled At Cost (SY)'!I26+'3) Nil Settled (SY)'!I26),"")</f>
        <v>88829.282474827749</v>
      </c>
      <c r="H102" s="147"/>
      <c r="I102" s="147"/>
      <c r="J102" s="160">
        <f t="shared" si="17"/>
        <v>2021</v>
      </c>
      <c r="K102" s="67">
        <f>IFERROR('8) Paid on Settled (SY)'!D26/'5) Settled At Cost (SY)'!D26,"")</f>
        <v>10879.988383233533</v>
      </c>
      <c r="L102" s="68">
        <f>IFERROR('8) Paid on Settled (SY)'!E26/'5) Settled At Cost (SY)'!E26,"")</f>
        <v>33248.18851282051</v>
      </c>
      <c r="M102" s="68">
        <f>IFERROR('8) Paid on Settled (SY)'!F26/'5) Settled At Cost (SY)'!F26,"")</f>
        <v>60413.963926380377</v>
      </c>
      <c r="N102" s="68">
        <f>IFERROR('8) Paid on Settled (SY)'!G26/'5) Settled At Cost (SY)'!G26,"")</f>
        <v>28521.025107033642</v>
      </c>
      <c r="O102" s="69">
        <f>IFERROR('8) Paid on Settled (SY)'!I26/'5) Settled At Cost (SY)'!I26,"")</f>
        <v>116808.95890592333</v>
      </c>
      <c r="P102" s="147"/>
      <c r="Q102" s="147"/>
      <c r="R102" s="160">
        <f t="shared" si="18"/>
        <v>2021</v>
      </c>
      <c r="S102" s="100">
        <f>IFERROR('3) Nil Settled (SY)'!D26/('5) Settled At Cost (SY)'!D26+'3) Nil Settled (SY)'!D26),"")</f>
        <v>0.28936170212765955</v>
      </c>
      <c r="T102" s="101">
        <f>IFERROR('3) Nil Settled (SY)'!E26/('5) Settled At Cost (SY)'!E26+'3) Nil Settled (SY)'!E26),"")</f>
        <v>0.30357142857142855</v>
      </c>
      <c r="U102" s="101">
        <f>IFERROR('3) Nil Settled (SY)'!F26/('5) Settled At Cost (SY)'!F26+'3) Nil Settled (SY)'!F26),"")</f>
        <v>0.30932203389830509</v>
      </c>
      <c r="V102" s="101">
        <f>IFERROR('3) Nil Settled (SY)'!G26/('5) Settled At Cost (SY)'!G26+'3) Nil Settled (SY)'!G26),"")</f>
        <v>0.24654377880184331</v>
      </c>
      <c r="W102" s="102">
        <f>IFERROR('3) Nil Settled (SY)'!I26/('5) Settled At Cost (SY)'!I26+'3) Nil Settled (SY)'!I26),"")</f>
        <v>0.23953365129835719</v>
      </c>
      <c r="X102" s="151">
        <f>IFERROR(('3) Nil Settled (SY)'!G26+'3) Nil Settled (SY)'!E26)/('5) Settled At Cost (SY)'!G26+'3) Nil Settled (SY)'!G26+'5) Settled At Cost (SY)'!E26+'3) Nil Settled (SY)'!E26),"")</f>
        <v>0.28414442700156983</v>
      </c>
      <c r="Y102" s="111"/>
      <c r="Z102" s="147"/>
      <c r="AA102" s="147"/>
      <c r="AB102" s="147"/>
      <c r="AC102" s="147"/>
      <c r="AD102" s="147"/>
      <c r="AE102" s="147"/>
      <c r="AF102" s="147"/>
      <c r="AG102" s="147"/>
      <c r="AH102" s="147"/>
      <c r="AI102" s="147"/>
      <c r="AJ102" s="147"/>
      <c r="AK102" s="147"/>
      <c r="AL102" s="147"/>
      <c r="AM102" s="147"/>
      <c r="AN102" s="147"/>
    </row>
    <row r="103" spans="1:40" s="145" customFormat="1">
      <c r="A103" s="147"/>
      <c r="B103" s="161">
        <f t="shared" si="16"/>
        <v>2022</v>
      </c>
      <c r="C103" s="82">
        <f>IFERROR('8) Paid on Settled (SY)'!D30/('5) Settled At Cost (SY)'!D30+'3) Nil Settled (SY)'!D30),"")</f>
        <v>8932.1138635134776</v>
      </c>
      <c r="D103" s="83">
        <f>IFERROR('8) Paid on Settled (SY)'!E30/('5) Settled At Cost (SY)'!E30+'3) Nil Settled (SY)'!E30),"")</f>
        <v>24564.022076583213</v>
      </c>
      <c r="E103" s="83">
        <f>IFERROR('8) Paid on Settled (SY)'!F30/('5) Settled At Cost (SY)'!F30+'3) Nil Settled (SY)'!F30),"")</f>
        <v>46229.271842105256</v>
      </c>
      <c r="F103" s="83">
        <f>IFERROR('8) Paid on Settled (SY)'!G30/('5) Settled At Cost (SY)'!G30+'3) Nil Settled (SY)'!G30),"")</f>
        <v>29157.865360230546</v>
      </c>
      <c r="G103" s="84">
        <f>IFERROR('8) Paid on Settled (SY)'!I30/('5) Settled At Cost (SY)'!I30+'3) Nil Settled (SY)'!I30),"")</f>
        <v>99091.610800000009</v>
      </c>
      <c r="H103" s="147"/>
      <c r="I103" s="147"/>
      <c r="J103" s="161">
        <f t="shared" si="17"/>
        <v>2022</v>
      </c>
      <c r="K103" s="82">
        <f>IFERROR('8) Paid on Settled (SY)'!D30/'5) Settled At Cost (SY)'!D30,"")</f>
        <v>12228.489217905355</v>
      </c>
      <c r="L103" s="83">
        <f>IFERROR('8) Paid on Settled (SY)'!E30/'5) Settled At Cost (SY)'!E30,"")</f>
        <v>32832.620059055123</v>
      </c>
      <c r="M103" s="83">
        <f>IFERROR('8) Paid on Settled (SY)'!F30/'5) Settled At Cost (SY)'!F30,"")</f>
        <v>58557.077666666657</v>
      </c>
      <c r="N103" s="83">
        <f>IFERROR('8) Paid on Settled (SY)'!G30/'5) Settled At Cost (SY)'!G30,"")</f>
        <v>35253.586341463415</v>
      </c>
      <c r="O103" s="84">
        <f>IFERROR('8) Paid on Settled (SY)'!I30/'5) Settled At Cost (SY)'!I30,"")</f>
        <v>120525.62786324788</v>
      </c>
      <c r="P103" s="147"/>
      <c r="Q103" s="147"/>
      <c r="R103" s="161">
        <f t="shared" si="18"/>
        <v>2022</v>
      </c>
      <c r="S103" s="104">
        <f>IFERROR('3) Nil Settled (SY)'!D30/('5) Settled At Cost (SY)'!D30+'3) Nil Settled (SY)'!D30),"")</f>
        <v>0.26956521739130435</v>
      </c>
      <c r="T103" s="105">
        <f>IFERROR('3) Nil Settled (SY)'!E30/('5) Settled At Cost (SY)'!E30+'3) Nil Settled (SY)'!E30),"")</f>
        <v>0.25184094256259204</v>
      </c>
      <c r="U103" s="105">
        <f>IFERROR('3) Nil Settled (SY)'!F30/('5) Settled At Cost (SY)'!F30+'3) Nil Settled (SY)'!F30),"")</f>
        <v>0.21052631578947367</v>
      </c>
      <c r="V103" s="105">
        <f>IFERROR('3) Nil Settled (SY)'!G30/('5) Settled At Cost (SY)'!G30+'3) Nil Settled (SY)'!G30),"")</f>
        <v>0.1729106628242075</v>
      </c>
      <c r="W103" s="106">
        <f>IFERROR('3) Nil Settled (SY)'!I30/('5) Settled At Cost (SY)'!I30+'3) Nil Settled (SY)'!I30),"")</f>
        <v>0.17783783783783783</v>
      </c>
      <c r="X103" s="151">
        <f>IFERROR(('3) Nil Settled (SY)'!G30+'3) Nil Settled (SY)'!E30)/('5) Settled At Cost (SY)'!G30+'3) Nil Settled (SY)'!G30+'5) Settled At Cost (SY)'!E30+'3) Nil Settled (SY)'!E30),"")</f>
        <v>0.22514619883040934</v>
      </c>
      <c r="Y103" s="111"/>
      <c r="Z103" s="147"/>
      <c r="AA103" s="147"/>
      <c r="AB103" s="147"/>
      <c r="AC103" s="147"/>
      <c r="AD103" s="147"/>
      <c r="AE103" s="147"/>
      <c r="AF103" s="147"/>
      <c r="AG103" s="147"/>
      <c r="AH103" s="147"/>
      <c r="AI103" s="147"/>
      <c r="AJ103" s="147"/>
      <c r="AK103" s="147"/>
      <c r="AL103" s="147"/>
      <c r="AM103" s="147"/>
      <c r="AN103" s="147"/>
    </row>
    <row r="104" spans="1:40" s="147" customFormat="1"/>
    <row r="105" spans="1:40" s="147" customFormat="1">
      <c r="R105" s="162" t="s">
        <v>61</v>
      </c>
      <c r="S105" s="163">
        <f>AVERAGE(S99:S103)</f>
        <v>0.26535338856170321</v>
      </c>
      <c r="T105" s="163">
        <f t="shared" ref="T105:W105" si="19">AVERAGE(T99:T103)</f>
        <v>0.30651926803820184</v>
      </c>
      <c r="U105" s="163">
        <f t="shared" si="19"/>
        <v>0.340888577761636</v>
      </c>
      <c r="V105" s="163">
        <f t="shared" si="19"/>
        <v>0.25057283102388084</v>
      </c>
      <c r="W105" s="163">
        <f t="shared" si="19"/>
        <v>0.25206000272144574</v>
      </c>
    </row>
    <row r="106" spans="1:40" s="147" customFormat="1">
      <c r="R106" s="162" t="s">
        <v>73</v>
      </c>
      <c r="S106" s="71">
        <f>SUM('3) Nil Settled (SY)'!D23:D27)/SUM('3) Nil Settled (SY)'!D23:D27,'5) Settled At Cost (SY)'!D23:D27)</f>
        <v>0.26914329037149354</v>
      </c>
      <c r="T106" s="71">
        <f>SUM('3) Nil Settled (SY)'!E23:E27)/SUM('3) Nil Settled (SY)'!E23:E27,'5) Settled At Cost (SY)'!E23:E27)</f>
        <v>0.30851334180432022</v>
      </c>
      <c r="U106" s="71">
        <f>SUM('3) Nil Settled (SY)'!F23:F27)/SUM('3) Nil Settled (SY)'!F23:F27,'5) Settled At Cost (SY)'!F23:F27)</f>
        <v>0.33962264150943394</v>
      </c>
      <c r="V106" s="71">
        <f>SUM('3) Nil Settled (SY)'!G23:G27)/SUM('3) Nil Settled (SY)'!G23:G27,'5) Settled At Cost (SY)'!G23:G27)</f>
        <v>0.25392156862745097</v>
      </c>
      <c r="W106" s="71">
        <f>SUM('3) Nil Settled (SY)'!I23:I27)/SUM('3) Nil Settled (SY)'!I23:I27,'5) Settled At Cost (SY)'!I23:I27)</f>
        <v>0.25130599088585082</v>
      </c>
      <c r="X106" s="71"/>
    </row>
    <row r="107" spans="1:40">
      <c r="Y107" s="147"/>
      <c r="Z107" s="147"/>
      <c r="AA107" s="147"/>
      <c r="AB107" s="147"/>
      <c r="AC107" s="147"/>
      <c r="AD107" s="147"/>
      <c r="AE107" s="147"/>
      <c r="AF107" s="147"/>
      <c r="AG107" s="147"/>
      <c r="AH107" s="147"/>
      <c r="AI107" s="147"/>
      <c r="AJ107" s="147"/>
      <c r="AK107" s="147"/>
      <c r="AL107" s="147"/>
      <c r="AM107" s="147"/>
      <c r="AN107" s="147"/>
    </row>
  </sheetData>
  <mergeCells count="14">
    <mergeCell ref="B55:G55"/>
    <mergeCell ref="J55:O55"/>
    <mergeCell ref="B81:G81"/>
    <mergeCell ref="J81:O81"/>
    <mergeCell ref="R81:W81"/>
    <mergeCell ref="B3:G3"/>
    <mergeCell ref="J3:O3"/>
    <mergeCell ref="Z3:AE3"/>
    <mergeCell ref="AH3:AM3"/>
    <mergeCell ref="B29:G29"/>
    <mergeCell ref="J29:O29"/>
    <mergeCell ref="R29:W29"/>
    <mergeCell ref="Z29:AE29"/>
    <mergeCell ref="AH29:AM2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3FEB6-B264-4EF8-B26C-344503227C6E}">
  <sheetPr>
    <tabColor rgb="FF00B050"/>
  </sheetPr>
  <dimension ref="B2:BA24"/>
  <sheetViews>
    <sheetView showGridLines="0" zoomScale="85" zoomScaleNormal="85" workbookViewId="0">
      <selection activeCell="N35" sqref="N35"/>
    </sheetView>
  </sheetViews>
  <sheetFormatPr defaultRowHeight="12.75"/>
  <cols>
    <col min="2" max="2" width="15.7109375" customWidth="1"/>
    <col min="3" max="4" width="12.85546875" customWidth="1"/>
    <col min="5" max="6" width="5.5703125" customWidth="1"/>
    <col min="7" max="9" width="12.85546875" customWidth="1"/>
    <col min="10" max="11" width="5.5703125" customWidth="1"/>
    <col min="12" max="14" width="12.85546875" customWidth="1"/>
    <col min="15" max="16" width="5.5703125" customWidth="1"/>
    <col min="17" max="19" width="12.85546875" customWidth="1"/>
    <col min="20" max="21" width="5.5703125" customWidth="1"/>
    <col min="22" max="24" width="12.85546875" customWidth="1"/>
    <col min="25" max="26" width="5.5703125" customWidth="1"/>
    <col min="27" max="29" width="12.85546875" customWidth="1"/>
    <col min="30" max="31" width="5.5703125" customWidth="1"/>
    <col min="32" max="34" width="12.85546875" customWidth="1"/>
    <col min="35" max="36" width="5.5703125" customWidth="1"/>
    <col min="37" max="39" width="12.85546875" customWidth="1"/>
    <col min="40" max="41" width="5.5703125" customWidth="1"/>
    <col min="42" max="44" width="12.85546875" customWidth="1"/>
    <col min="46" max="47" width="13" customWidth="1"/>
    <col min="49" max="50" width="13" customWidth="1"/>
    <col min="53" max="53" width="12.85546875" customWidth="1"/>
  </cols>
  <sheetData>
    <row r="2" spans="2:53">
      <c r="B2" t="s">
        <v>0</v>
      </c>
      <c r="G2" t="s">
        <v>18</v>
      </c>
      <c r="L2" t="s">
        <v>21</v>
      </c>
      <c r="Q2" t="s">
        <v>24</v>
      </c>
      <c r="V2" t="s">
        <v>27</v>
      </c>
      <c r="AA2" t="s">
        <v>30</v>
      </c>
      <c r="AF2" t="s">
        <v>34</v>
      </c>
      <c r="AK2" t="s">
        <v>37</v>
      </c>
      <c r="AP2" t="s">
        <v>40</v>
      </c>
      <c r="AT2" s="214" t="s">
        <v>45</v>
      </c>
      <c r="AW2" s="214" t="s">
        <v>47</v>
      </c>
      <c r="AZ2" s="214" t="s">
        <v>48</v>
      </c>
    </row>
    <row r="3" spans="2:53" ht="38.25">
      <c r="B3" s="10" t="s">
        <v>3</v>
      </c>
      <c r="C3" s="165" t="s">
        <v>76</v>
      </c>
      <c r="D3" s="141" t="s">
        <v>78</v>
      </c>
      <c r="G3" s="10" t="s">
        <v>3</v>
      </c>
      <c r="H3" s="165" t="s">
        <v>76</v>
      </c>
      <c r="I3" s="141" t="s">
        <v>78</v>
      </c>
      <c r="L3" s="10" t="s">
        <v>3</v>
      </c>
      <c r="M3" s="165" t="s">
        <v>76</v>
      </c>
      <c r="N3" s="141" t="s">
        <v>78</v>
      </c>
      <c r="Q3" s="10" t="s">
        <v>3</v>
      </c>
      <c r="R3" s="165" t="s">
        <v>76</v>
      </c>
      <c r="S3" s="141" t="s">
        <v>78</v>
      </c>
      <c r="V3" s="10" t="s">
        <v>3</v>
      </c>
      <c r="W3" s="165" t="s">
        <v>76</v>
      </c>
      <c r="X3" s="141" t="s">
        <v>78</v>
      </c>
      <c r="AA3" s="10" t="s">
        <v>3</v>
      </c>
      <c r="AB3" s="165" t="s">
        <v>76</v>
      </c>
      <c r="AC3" s="141" t="s">
        <v>78</v>
      </c>
      <c r="AF3" s="10" t="s">
        <v>3</v>
      </c>
      <c r="AG3" s="165" t="s">
        <v>76</v>
      </c>
      <c r="AH3" s="141" t="s">
        <v>78</v>
      </c>
      <c r="AK3" s="10" t="s">
        <v>3</v>
      </c>
      <c r="AL3" s="165" t="s">
        <v>76</v>
      </c>
      <c r="AM3" s="141" t="s">
        <v>78</v>
      </c>
      <c r="AP3" s="10" t="s">
        <v>3</v>
      </c>
      <c r="AQ3" s="165" t="s">
        <v>76</v>
      </c>
      <c r="AR3" s="141" t="s">
        <v>78</v>
      </c>
      <c r="AT3" s="10" t="s">
        <v>3</v>
      </c>
      <c r="AU3" s="46" t="s">
        <v>76</v>
      </c>
      <c r="AW3" s="10" t="s">
        <v>3</v>
      </c>
      <c r="AX3" s="46" t="s">
        <v>76</v>
      </c>
      <c r="BA3" s="46" t="s">
        <v>76</v>
      </c>
    </row>
    <row r="4" spans="2:53">
      <c r="B4" s="52" cm="1">
        <f t="array" aca="1" ref="B4" ca="1">INDIRECT("'"&amp;B$2&amp;"'!B"&amp;ROW(A7))</f>
        <v>2002</v>
      </c>
      <c r="C4" s="174" cm="1">
        <f t="array" aca="1" ref="C4" ca="1">INDIRECT("'"&amp;B$2&amp;"'!N"&amp;ROW(B7))</f>
        <v>8</v>
      </c>
      <c r="D4" s="47" cm="1">
        <f t="array" aca="1" ref="D4" ca="1">INDIRECT("'"&amp;B$2&amp;"'!O"&amp;ROW(C7))</f>
        <v>4</v>
      </c>
      <c r="G4" s="52" cm="1">
        <f t="array" aca="1" ref="G4" ca="1">INDIRECT("'"&amp;G$2&amp;"'!B"&amp;ROW(F7))</f>
        <v>2002</v>
      </c>
      <c r="H4" s="174" cm="1">
        <f t="array" aca="1" ref="H4" ca="1">INDIRECT("'"&amp;G$2&amp;"'!N"&amp;ROW(G7))</f>
        <v>8</v>
      </c>
      <c r="I4" s="47" cm="1">
        <f t="array" aca="1" ref="I4" ca="1">INDIRECT("'"&amp;G$2&amp;"'!o"&amp;ROW(H7))</f>
        <v>4</v>
      </c>
      <c r="L4" s="52" cm="1">
        <f t="array" aca="1" ref="L4" ca="1">INDIRECT("'"&amp;L$2&amp;"'!B"&amp;ROW(K7))</f>
        <v>2002</v>
      </c>
      <c r="M4" s="174" cm="1">
        <f t="array" aca="1" ref="M4" ca="1">INDIRECT("'"&amp;L$2&amp;"'!N"&amp;ROW(L7))</f>
        <v>6</v>
      </c>
      <c r="N4" s="47" cm="1">
        <f t="array" aca="1" ref="N4" ca="1">INDIRECT("'"&amp;L$2&amp;"'!O"&amp;ROW(M7))</f>
        <v>3</v>
      </c>
      <c r="Q4" s="52" cm="1">
        <f t="array" aca="1" ref="Q4" ca="1">INDIRECT("'"&amp;Q$2&amp;"'!B"&amp;ROW(P7))</f>
        <v>2002</v>
      </c>
      <c r="R4" s="174" cm="1">
        <f t="array" aca="1" ref="R4" ca="1">INDIRECT("'"&amp;Q$2&amp;"'!N"&amp;ROW(Q7))</f>
        <v>8</v>
      </c>
      <c r="S4" s="47" cm="1">
        <f t="array" aca="1" ref="S4" ca="1">INDIRECT("'"&amp;Q$2&amp;"'!O"&amp;ROW(R7))</f>
        <v>4</v>
      </c>
      <c r="V4" s="52" cm="1">
        <f t="array" aca="1" ref="V4" ca="1">INDIRECT("'"&amp;V$2&amp;"'!B"&amp;ROW(U7))</f>
        <v>2002</v>
      </c>
      <c r="W4" s="174" cm="1">
        <f t="array" aca="1" ref="W4" ca="1">INDIRECT("'"&amp;V$2&amp;"'!N"&amp;ROW(V7))</f>
        <v>6</v>
      </c>
      <c r="X4" s="47" cm="1">
        <f t="array" aca="1" ref="X4" ca="1">INDIRECT("'"&amp;V$2&amp;"'!O"&amp;ROW(W7))</f>
        <v>3</v>
      </c>
      <c r="AA4" s="52" cm="1">
        <f t="array" aca="1" ref="AA4" ca="1">INDIRECT("'"&amp;AA$2&amp;"'!B"&amp;ROW(Z7))</f>
        <v>2002</v>
      </c>
      <c r="AB4" s="174" cm="1">
        <f t="array" aca="1" ref="AB4" ca="1">INDIRECT("'"&amp;AA$2&amp;"'!N"&amp;ROW(AA7))</f>
        <v>8</v>
      </c>
      <c r="AC4" s="47" cm="1">
        <f t="array" aca="1" ref="AC4" ca="1">INDIRECT("'"&amp;AA$2&amp;"'!O"&amp;ROW(AB7))</f>
        <v>4</v>
      </c>
      <c r="AF4" s="52" cm="1">
        <f t="array" aca="1" ref="AF4" ca="1">INDIRECT("'"&amp;AF$2&amp;"'!B"&amp;ROW(AE7))</f>
        <v>2002</v>
      </c>
      <c r="AG4" s="174" cm="1">
        <f t="array" aca="1" ref="AG4" ca="1">INDIRECT("'"&amp;AF$2&amp;"'!N"&amp;ROW(AF7))</f>
        <v>8</v>
      </c>
      <c r="AH4" s="47" cm="1">
        <f t="array" aca="1" ref="AH4" ca="1">INDIRECT("'"&amp;AF$2&amp;"'!O"&amp;ROW(AG7))</f>
        <v>4</v>
      </c>
      <c r="AK4" s="52" cm="1">
        <f t="array" aca="1" ref="AK4" ca="1">INDIRECT("'"&amp;AK$2&amp;"'!B"&amp;ROW(AJ7))</f>
        <v>2002</v>
      </c>
      <c r="AL4" s="174" cm="1">
        <f t="array" aca="1" ref="AL4" ca="1">INDIRECT("'"&amp;AK$2&amp;"'!N"&amp;ROW(AK7))</f>
        <v>6</v>
      </c>
      <c r="AM4" s="47" cm="1">
        <f t="array" aca="1" ref="AM4" ca="1">INDIRECT("'"&amp;AK$2&amp;"'!O"&amp;ROW(AL7))</f>
        <v>3</v>
      </c>
      <c r="AP4" s="52" cm="1">
        <f t="array" aca="1" ref="AP4" ca="1">INDIRECT("'"&amp;AP$2&amp;"'!B"&amp;ROW(AO7))</f>
        <v>2002</v>
      </c>
      <c r="AQ4" s="174" cm="1">
        <f t="array" aca="1" ref="AQ4" ca="1">INDIRECT("'"&amp;AP$2&amp;"'!N"&amp;ROW(AP7))</f>
        <v>2</v>
      </c>
      <c r="AR4" s="47" cm="1">
        <f t="array" aca="1" ref="AR4" ca="1">INDIRECT("'"&amp;AP$2&amp;"'!O"&amp;ROW(AQ7))</f>
        <v>1</v>
      </c>
      <c r="AT4" s="52">
        <f ca="1">AP4</f>
        <v>2002</v>
      </c>
      <c r="AU4" s="52">
        <v>2</v>
      </c>
      <c r="AW4" s="52">
        <f ca="1">AT4</f>
        <v>2002</v>
      </c>
      <c r="AX4" s="52">
        <v>2</v>
      </c>
      <c r="BA4" s="10">
        <v>4</v>
      </c>
    </row>
    <row r="5" spans="2:53">
      <c r="B5" s="53" cm="1">
        <f t="array" aca="1" ref="B5" ca="1">INDIRECT("'"&amp;B$2&amp;"'!B"&amp;ROW(A8))</f>
        <v>2003</v>
      </c>
      <c r="C5" s="175" cm="1">
        <f t="array" aca="1" ref="C5" ca="1">INDIRECT("'"&amp;B$2&amp;"'!N"&amp;ROW(B8))</f>
        <v>9</v>
      </c>
      <c r="D5" s="48" cm="1">
        <f t="array" aca="1" ref="D5" ca="1">INDIRECT("'"&amp;B$2&amp;"'!O"&amp;ROW(C8))</f>
        <v>5</v>
      </c>
      <c r="G5" s="53" cm="1">
        <f t="array" aca="1" ref="G5" ca="1">INDIRECT("'"&amp;G$2&amp;"'!B"&amp;ROW(F8))</f>
        <v>2003</v>
      </c>
      <c r="H5" s="175" cm="1">
        <f t="array" aca="1" ref="H5" ca="1">INDIRECT("'"&amp;G$2&amp;"'!N"&amp;ROW(G8))</f>
        <v>9</v>
      </c>
      <c r="I5" s="48" cm="1">
        <f t="array" aca="1" ref="I5" ca="1">INDIRECT("'"&amp;G$2&amp;"'!o"&amp;ROW(H8))</f>
        <v>5</v>
      </c>
      <c r="L5" s="53" cm="1">
        <f t="array" aca="1" ref="L5" ca="1">INDIRECT("'"&amp;L$2&amp;"'!B"&amp;ROW(K8))</f>
        <v>2003</v>
      </c>
      <c r="M5" s="175" cm="1">
        <f t="array" aca="1" ref="M5" ca="1">INDIRECT("'"&amp;L$2&amp;"'!N"&amp;ROW(L8))</f>
        <v>7</v>
      </c>
      <c r="N5" s="48" cm="1">
        <f t="array" aca="1" ref="N5" ca="1">INDIRECT("'"&amp;L$2&amp;"'!O"&amp;ROW(M8))</f>
        <v>4</v>
      </c>
      <c r="Q5" s="53" cm="1">
        <f t="array" aca="1" ref="Q5" ca="1">INDIRECT("'"&amp;Q$2&amp;"'!B"&amp;ROW(P8))</f>
        <v>2003</v>
      </c>
      <c r="R5" s="175" cm="1">
        <f t="array" aca="1" ref="R5" ca="1">INDIRECT("'"&amp;Q$2&amp;"'!N"&amp;ROW(Q8))</f>
        <v>9</v>
      </c>
      <c r="S5" s="48" cm="1">
        <f t="array" aca="1" ref="S5" ca="1">INDIRECT("'"&amp;Q$2&amp;"'!O"&amp;ROW(R8))</f>
        <v>5</v>
      </c>
      <c r="V5" s="53" cm="1">
        <f t="array" aca="1" ref="V5" ca="1">INDIRECT("'"&amp;V$2&amp;"'!B"&amp;ROW(U8))</f>
        <v>2003</v>
      </c>
      <c r="W5" s="175" cm="1">
        <f t="array" aca="1" ref="W5" ca="1">INDIRECT("'"&amp;V$2&amp;"'!N"&amp;ROW(V8))</f>
        <v>7</v>
      </c>
      <c r="X5" s="48" cm="1">
        <f t="array" aca="1" ref="X5" ca="1">INDIRECT("'"&amp;V$2&amp;"'!O"&amp;ROW(W8))</f>
        <v>4</v>
      </c>
      <c r="AA5" s="53" cm="1">
        <f t="array" aca="1" ref="AA5" ca="1">INDIRECT("'"&amp;AA$2&amp;"'!B"&amp;ROW(Z8))</f>
        <v>2003</v>
      </c>
      <c r="AB5" s="175" cm="1">
        <f t="array" aca="1" ref="AB5" ca="1">INDIRECT("'"&amp;AA$2&amp;"'!N"&amp;ROW(AA8))</f>
        <v>9</v>
      </c>
      <c r="AC5" s="48" cm="1">
        <f t="array" aca="1" ref="AC5" ca="1">INDIRECT("'"&amp;AA$2&amp;"'!O"&amp;ROW(AB8))</f>
        <v>5</v>
      </c>
      <c r="AF5" s="53" cm="1">
        <f t="array" aca="1" ref="AF5" ca="1">INDIRECT("'"&amp;AF$2&amp;"'!B"&amp;ROW(AE8))</f>
        <v>2003</v>
      </c>
      <c r="AG5" s="175" cm="1">
        <f t="array" aca="1" ref="AG5" ca="1">INDIRECT("'"&amp;AF$2&amp;"'!N"&amp;ROW(AF8))</f>
        <v>9</v>
      </c>
      <c r="AH5" s="48" cm="1">
        <f t="array" aca="1" ref="AH5" ca="1">INDIRECT("'"&amp;AF$2&amp;"'!O"&amp;ROW(AG8))</f>
        <v>5</v>
      </c>
      <c r="AK5" s="53" cm="1">
        <f t="array" aca="1" ref="AK5" ca="1">INDIRECT("'"&amp;AK$2&amp;"'!B"&amp;ROW(AJ8))</f>
        <v>2003</v>
      </c>
      <c r="AL5" s="175" cm="1">
        <f t="array" aca="1" ref="AL5" ca="1">INDIRECT("'"&amp;AK$2&amp;"'!N"&amp;ROW(AK8))</f>
        <v>7</v>
      </c>
      <c r="AM5" s="48" cm="1">
        <f t="array" aca="1" ref="AM5" ca="1">INDIRECT("'"&amp;AK$2&amp;"'!O"&amp;ROW(AL8))</f>
        <v>4</v>
      </c>
      <c r="AP5" s="53" cm="1">
        <f t="array" aca="1" ref="AP5" ca="1">INDIRECT("'"&amp;AP$2&amp;"'!B"&amp;ROW(AO8))</f>
        <v>2003</v>
      </c>
      <c r="AQ5" s="175" cm="1">
        <f t="array" aca="1" ref="AQ5" ca="1">INDIRECT("'"&amp;AP$2&amp;"'!N"&amp;ROW(AP8))</f>
        <v>3</v>
      </c>
      <c r="AR5" s="48" cm="1">
        <f t="array" aca="1" ref="AR5" ca="1">INDIRECT("'"&amp;AP$2&amp;"'!O"&amp;ROW(AQ8))</f>
        <v>2</v>
      </c>
      <c r="AT5" s="53">
        <f ca="1">AT4+1</f>
        <v>2003</v>
      </c>
      <c r="AU5" s="53">
        <v>2</v>
      </c>
      <c r="AW5" s="53">
        <f ca="1">AW4+1</f>
        <v>2003</v>
      </c>
      <c r="AX5" s="53">
        <v>2</v>
      </c>
    </row>
    <row r="6" spans="2:53">
      <c r="B6" s="53" cm="1">
        <f t="array" aca="1" ref="B6" ca="1">INDIRECT("'"&amp;B$2&amp;"'!B"&amp;ROW(A9))</f>
        <v>2004</v>
      </c>
      <c r="C6" s="175" cm="1">
        <f t="array" aca="1" ref="C6" ca="1">INDIRECT("'"&amp;B$2&amp;"'!N"&amp;ROW(B9))</f>
        <v>9</v>
      </c>
      <c r="D6" s="48" cm="1">
        <f t="array" aca="1" ref="D6" ca="1">INDIRECT("'"&amp;B$2&amp;"'!O"&amp;ROW(C9))</f>
        <v>7</v>
      </c>
      <c r="G6" s="53" cm="1">
        <f t="array" aca="1" ref="G6" ca="1">INDIRECT("'"&amp;G$2&amp;"'!B"&amp;ROW(F9))</f>
        <v>2004</v>
      </c>
      <c r="H6" s="175" cm="1">
        <f t="array" aca="1" ref="H6" ca="1">INDIRECT("'"&amp;G$2&amp;"'!N"&amp;ROW(G9))</f>
        <v>9</v>
      </c>
      <c r="I6" s="48" cm="1">
        <f t="array" aca="1" ref="I6" ca="1">INDIRECT("'"&amp;G$2&amp;"'!o"&amp;ROW(H9))</f>
        <v>7</v>
      </c>
      <c r="L6" s="53" cm="1">
        <f t="array" aca="1" ref="L6" ca="1">INDIRECT("'"&amp;L$2&amp;"'!B"&amp;ROW(K9))</f>
        <v>2004</v>
      </c>
      <c r="M6" s="175" cm="1">
        <f t="array" aca="1" ref="M6" ca="1">INDIRECT("'"&amp;L$2&amp;"'!N"&amp;ROW(L9))</f>
        <v>7</v>
      </c>
      <c r="N6" s="48" cm="1">
        <f t="array" aca="1" ref="N6" ca="1">INDIRECT("'"&amp;L$2&amp;"'!O"&amp;ROW(M9))</f>
        <v>6</v>
      </c>
      <c r="Q6" s="53" cm="1">
        <f t="array" aca="1" ref="Q6" ca="1">INDIRECT("'"&amp;Q$2&amp;"'!B"&amp;ROW(P9))</f>
        <v>2004</v>
      </c>
      <c r="R6" s="175" cm="1">
        <f t="array" aca="1" ref="R6" ca="1">INDIRECT("'"&amp;Q$2&amp;"'!N"&amp;ROW(Q9))</f>
        <v>9</v>
      </c>
      <c r="S6" s="48" cm="1">
        <f t="array" aca="1" ref="S6" ca="1">INDIRECT("'"&amp;Q$2&amp;"'!O"&amp;ROW(R9))</f>
        <v>7</v>
      </c>
      <c r="V6" s="53" cm="1">
        <f t="array" aca="1" ref="V6" ca="1">INDIRECT("'"&amp;V$2&amp;"'!B"&amp;ROW(U9))</f>
        <v>2004</v>
      </c>
      <c r="W6" s="175" cm="1">
        <f t="array" aca="1" ref="W6" ca="1">INDIRECT("'"&amp;V$2&amp;"'!N"&amp;ROW(V9))</f>
        <v>7</v>
      </c>
      <c r="X6" s="48" cm="1">
        <f t="array" aca="1" ref="X6" ca="1">INDIRECT("'"&amp;V$2&amp;"'!O"&amp;ROW(W9))</f>
        <v>6</v>
      </c>
      <c r="AA6" s="53" cm="1">
        <f t="array" aca="1" ref="AA6" ca="1">INDIRECT("'"&amp;AA$2&amp;"'!B"&amp;ROW(Z9))</f>
        <v>2004</v>
      </c>
      <c r="AB6" s="175" cm="1">
        <f t="array" aca="1" ref="AB6" ca="1">INDIRECT("'"&amp;AA$2&amp;"'!N"&amp;ROW(AA9))</f>
        <v>9</v>
      </c>
      <c r="AC6" s="48" cm="1">
        <f t="array" aca="1" ref="AC6" ca="1">INDIRECT("'"&amp;AA$2&amp;"'!O"&amp;ROW(AB9))</f>
        <v>7</v>
      </c>
      <c r="AF6" s="53" cm="1">
        <f t="array" aca="1" ref="AF6" ca="1">INDIRECT("'"&amp;AF$2&amp;"'!B"&amp;ROW(AE9))</f>
        <v>2004</v>
      </c>
      <c r="AG6" s="175" cm="1">
        <f t="array" aca="1" ref="AG6" ca="1">INDIRECT("'"&amp;AF$2&amp;"'!N"&amp;ROW(AF9))</f>
        <v>9</v>
      </c>
      <c r="AH6" s="48" cm="1">
        <f t="array" aca="1" ref="AH6" ca="1">INDIRECT("'"&amp;AF$2&amp;"'!O"&amp;ROW(AG9))</f>
        <v>7</v>
      </c>
      <c r="AK6" s="53" cm="1">
        <f t="array" aca="1" ref="AK6" ca="1">INDIRECT("'"&amp;AK$2&amp;"'!B"&amp;ROW(AJ9))</f>
        <v>2004</v>
      </c>
      <c r="AL6" s="175" cm="1">
        <f t="array" aca="1" ref="AL6" ca="1">INDIRECT("'"&amp;AK$2&amp;"'!N"&amp;ROW(AK9))</f>
        <v>7</v>
      </c>
      <c r="AM6" s="48" cm="1">
        <f t="array" aca="1" ref="AM6" ca="1">INDIRECT("'"&amp;AK$2&amp;"'!O"&amp;ROW(AL9))</f>
        <v>6</v>
      </c>
      <c r="AP6" s="53" cm="1">
        <f t="array" aca="1" ref="AP6" ca="1">INDIRECT("'"&amp;AP$2&amp;"'!B"&amp;ROW(AO9))</f>
        <v>2004</v>
      </c>
      <c r="AQ6" s="175" cm="1">
        <f t="array" aca="1" ref="AQ6" ca="1">INDIRECT("'"&amp;AP$2&amp;"'!N"&amp;ROW(AP9))</f>
        <v>3</v>
      </c>
      <c r="AR6" s="48" cm="1">
        <f t="array" aca="1" ref="AR6" ca="1">INDIRECT("'"&amp;AP$2&amp;"'!O"&amp;ROW(AQ9))</f>
        <v>3</v>
      </c>
      <c r="AT6" s="53">
        <f t="shared" ref="AT6:AT24" ca="1" si="0">AT5+1</f>
        <v>2004</v>
      </c>
      <c r="AU6" s="53">
        <v>2</v>
      </c>
      <c r="AW6" s="53">
        <f t="shared" ref="AW6:AW24" ca="1" si="1">AW5+1</f>
        <v>2004</v>
      </c>
      <c r="AX6" s="53">
        <v>2</v>
      </c>
    </row>
    <row r="7" spans="2:53">
      <c r="B7" s="53" cm="1">
        <f t="array" aca="1" ref="B7" ca="1">INDIRECT("'"&amp;B$2&amp;"'!B"&amp;ROW(A10))</f>
        <v>2005</v>
      </c>
      <c r="C7" s="175" cm="1">
        <f t="array" aca="1" ref="C7" ca="1">INDIRECT("'"&amp;B$2&amp;"'!N"&amp;ROW(B10))</f>
        <v>9</v>
      </c>
      <c r="D7" s="48" cm="1">
        <f t="array" aca="1" ref="D7" ca="1">INDIRECT("'"&amp;B$2&amp;"'!O"&amp;ROW(C10))</f>
        <v>7</v>
      </c>
      <c r="G7" s="53" cm="1">
        <f t="array" aca="1" ref="G7" ca="1">INDIRECT("'"&amp;G$2&amp;"'!B"&amp;ROW(F10))</f>
        <v>2005</v>
      </c>
      <c r="H7" s="175" cm="1">
        <f t="array" aca="1" ref="H7" ca="1">INDIRECT("'"&amp;G$2&amp;"'!N"&amp;ROW(G10))</f>
        <v>9</v>
      </c>
      <c r="I7" s="48" cm="1">
        <f t="array" aca="1" ref="I7" ca="1">INDIRECT("'"&amp;G$2&amp;"'!o"&amp;ROW(H10))</f>
        <v>7</v>
      </c>
      <c r="L7" s="53" cm="1">
        <f t="array" aca="1" ref="L7" ca="1">INDIRECT("'"&amp;L$2&amp;"'!B"&amp;ROW(K10))</f>
        <v>2005</v>
      </c>
      <c r="M7" s="175" cm="1">
        <f t="array" aca="1" ref="M7" ca="1">INDIRECT("'"&amp;L$2&amp;"'!N"&amp;ROW(L10))</f>
        <v>7</v>
      </c>
      <c r="N7" s="48" cm="1">
        <f t="array" aca="1" ref="N7" ca="1">INDIRECT("'"&amp;L$2&amp;"'!O"&amp;ROW(M10))</f>
        <v>6</v>
      </c>
      <c r="Q7" s="53" cm="1">
        <f t="array" aca="1" ref="Q7" ca="1">INDIRECT("'"&amp;Q$2&amp;"'!B"&amp;ROW(P10))</f>
        <v>2005</v>
      </c>
      <c r="R7" s="175" cm="1">
        <f t="array" aca="1" ref="R7" ca="1">INDIRECT("'"&amp;Q$2&amp;"'!N"&amp;ROW(Q10))</f>
        <v>9</v>
      </c>
      <c r="S7" s="48" cm="1">
        <f t="array" aca="1" ref="S7" ca="1">INDIRECT("'"&amp;Q$2&amp;"'!O"&amp;ROW(R10))</f>
        <v>7</v>
      </c>
      <c r="V7" s="53" cm="1">
        <f t="array" aca="1" ref="V7" ca="1">INDIRECT("'"&amp;V$2&amp;"'!B"&amp;ROW(U10))</f>
        <v>2005</v>
      </c>
      <c r="W7" s="175" cm="1">
        <f t="array" aca="1" ref="W7" ca="1">INDIRECT("'"&amp;V$2&amp;"'!N"&amp;ROW(V10))</f>
        <v>7</v>
      </c>
      <c r="X7" s="48" cm="1">
        <f t="array" aca="1" ref="X7" ca="1">INDIRECT("'"&amp;V$2&amp;"'!O"&amp;ROW(W10))</f>
        <v>6</v>
      </c>
      <c r="AA7" s="53" cm="1">
        <f t="array" aca="1" ref="AA7" ca="1">INDIRECT("'"&amp;AA$2&amp;"'!B"&amp;ROW(Z10))</f>
        <v>2005</v>
      </c>
      <c r="AB7" s="175" cm="1">
        <f t="array" aca="1" ref="AB7" ca="1">INDIRECT("'"&amp;AA$2&amp;"'!N"&amp;ROW(AA10))</f>
        <v>9</v>
      </c>
      <c r="AC7" s="48" cm="1">
        <f t="array" aca="1" ref="AC7" ca="1">INDIRECT("'"&amp;AA$2&amp;"'!O"&amp;ROW(AB10))</f>
        <v>7</v>
      </c>
      <c r="AF7" s="53" cm="1">
        <f t="array" aca="1" ref="AF7" ca="1">INDIRECT("'"&amp;AF$2&amp;"'!B"&amp;ROW(AE10))</f>
        <v>2005</v>
      </c>
      <c r="AG7" s="175" cm="1">
        <f t="array" aca="1" ref="AG7" ca="1">INDIRECT("'"&amp;AF$2&amp;"'!N"&amp;ROW(AF10))</f>
        <v>9</v>
      </c>
      <c r="AH7" s="48" cm="1">
        <f t="array" aca="1" ref="AH7" ca="1">INDIRECT("'"&amp;AF$2&amp;"'!O"&amp;ROW(AG10))</f>
        <v>7</v>
      </c>
      <c r="AK7" s="53" cm="1">
        <f t="array" aca="1" ref="AK7" ca="1">INDIRECT("'"&amp;AK$2&amp;"'!B"&amp;ROW(AJ10))</f>
        <v>2005</v>
      </c>
      <c r="AL7" s="175" cm="1">
        <f t="array" aca="1" ref="AL7" ca="1">INDIRECT("'"&amp;AK$2&amp;"'!N"&amp;ROW(AK10))</f>
        <v>7</v>
      </c>
      <c r="AM7" s="48" cm="1">
        <f t="array" aca="1" ref="AM7" ca="1">INDIRECT("'"&amp;AK$2&amp;"'!O"&amp;ROW(AL10))</f>
        <v>6</v>
      </c>
      <c r="AP7" s="53" cm="1">
        <f t="array" aca="1" ref="AP7" ca="1">INDIRECT("'"&amp;AP$2&amp;"'!B"&amp;ROW(AO10))</f>
        <v>2005</v>
      </c>
      <c r="AQ7" s="175" cm="1">
        <f t="array" aca="1" ref="AQ7" ca="1">INDIRECT("'"&amp;AP$2&amp;"'!N"&amp;ROW(AP10))</f>
        <v>3</v>
      </c>
      <c r="AR7" s="48" cm="1">
        <f t="array" aca="1" ref="AR7" ca="1">INDIRECT("'"&amp;AP$2&amp;"'!O"&amp;ROW(AQ10))</f>
        <v>3</v>
      </c>
      <c r="AT7" s="53">
        <f t="shared" ca="1" si="0"/>
        <v>2005</v>
      </c>
      <c r="AU7" s="53">
        <v>2</v>
      </c>
      <c r="AW7" s="53">
        <f t="shared" ca="1" si="1"/>
        <v>2005</v>
      </c>
      <c r="AX7" s="53">
        <v>2</v>
      </c>
    </row>
    <row r="8" spans="2:53">
      <c r="B8" s="53" cm="1">
        <f t="array" aca="1" ref="B8" ca="1">INDIRECT("'"&amp;B$2&amp;"'!B"&amp;ROW(A11))</f>
        <v>2006</v>
      </c>
      <c r="C8" s="175" cm="1">
        <f t="array" aca="1" ref="C8" ca="1">INDIRECT("'"&amp;B$2&amp;"'!N"&amp;ROW(B11))</f>
        <v>9</v>
      </c>
      <c r="D8" s="48" cm="1">
        <f t="array" aca="1" ref="D8" ca="1">INDIRECT("'"&amp;B$2&amp;"'!O"&amp;ROW(C11))</f>
        <v>7</v>
      </c>
      <c r="G8" s="53" cm="1">
        <f t="array" aca="1" ref="G8" ca="1">INDIRECT("'"&amp;G$2&amp;"'!B"&amp;ROW(F11))</f>
        <v>2006</v>
      </c>
      <c r="H8" s="175" cm="1">
        <f t="array" aca="1" ref="H8" ca="1">INDIRECT("'"&amp;G$2&amp;"'!N"&amp;ROW(G11))</f>
        <v>9</v>
      </c>
      <c r="I8" s="48" cm="1">
        <f t="array" aca="1" ref="I8" ca="1">INDIRECT("'"&amp;G$2&amp;"'!o"&amp;ROW(H11))</f>
        <v>7</v>
      </c>
      <c r="L8" s="53" cm="1">
        <f t="array" aca="1" ref="L8" ca="1">INDIRECT("'"&amp;L$2&amp;"'!B"&amp;ROW(K11))</f>
        <v>2006</v>
      </c>
      <c r="M8" s="175" cm="1">
        <f t="array" aca="1" ref="M8" ca="1">INDIRECT("'"&amp;L$2&amp;"'!N"&amp;ROW(L11))</f>
        <v>7</v>
      </c>
      <c r="N8" s="48" cm="1">
        <f t="array" aca="1" ref="N8" ca="1">INDIRECT("'"&amp;L$2&amp;"'!O"&amp;ROW(M11))</f>
        <v>6</v>
      </c>
      <c r="Q8" s="53" cm="1">
        <f t="array" aca="1" ref="Q8" ca="1">INDIRECT("'"&amp;Q$2&amp;"'!B"&amp;ROW(P11))</f>
        <v>2006</v>
      </c>
      <c r="R8" s="175" cm="1">
        <f t="array" aca="1" ref="R8" ca="1">INDIRECT("'"&amp;Q$2&amp;"'!N"&amp;ROW(Q11))</f>
        <v>9</v>
      </c>
      <c r="S8" s="48" cm="1">
        <f t="array" aca="1" ref="S8" ca="1">INDIRECT("'"&amp;Q$2&amp;"'!O"&amp;ROW(R11))</f>
        <v>7</v>
      </c>
      <c r="V8" s="53" cm="1">
        <f t="array" aca="1" ref="V8" ca="1">INDIRECT("'"&amp;V$2&amp;"'!B"&amp;ROW(U11))</f>
        <v>2006</v>
      </c>
      <c r="W8" s="175" cm="1">
        <f t="array" aca="1" ref="W8" ca="1">INDIRECT("'"&amp;V$2&amp;"'!N"&amp;ROW(V11))</f>
        <v>7</v>
      </c>
      <c r="X8" s="48" cm="1">
        <f t="array" aca="1" ref="X8" ca="1">INDIRECT("'"&amp;V$2&amp;"'!O"&amp;ROW(W11))</f>
        <v>6</v>
      </c>
      <c r="AA8" s="53" cm="1">
        <f t="array" aca="1" ref="AA8" ca="1">INDIRECT("'"&amp;AA$2&amp;"'!B"&amp;ROW(Z11))</f>
        <v>2006</v>
      </c>
      <c r="AB8" s="175" cm="1">
        <f t="array" aca="1" ref="AB8" ca="1">INDIRECT("'"&amp;AA$2&amp;"'!N"&amp;ROW(AA11))</f>
        <v>9</v>
      </c>
      <c r="AC8" s="48" cm="1">
        <f t="array" aca="1" ref="AC8" ca="1">INDIRECT("'"&amp;AA$2&amp;"'!O"&amp;ROW(AB11))</f>
        <v>7</v>
      </c>
      <c r="AF8" s="53" cm="1">
        <f t="array" aca="1" ref="AF8" ca="1">INDIRECT("'"&amp;AF$2&amp;"'!B"&amp;ROW(AE11))</f>
        <v>2006</v>
      </c>
      <c r="AG8" s="175" cm="1">
        <f t="array" aca="1" ref="AG8" ca="1">INDIRECT("'"&amp;AF$2&amp;"'!N"&amp;ROW(AF11))</f>
        <v>9</v>
      </c>
      <c r="AH8" s="48" cm="1">
        <f t="array" aca="1" ref="AH8" ca="1">INDIRECT("'"&amp;AF$2&amp;"'!O"&amp;ROW(AG11))</f>
        <v>7</v>
      </c>
      <c r="AK8" s="53" cm="1">
        <f t="array" aca="1" ref="AK8" ca="1">INDIRECT("'"&amp;AK$2&amp;"'!B"&amp;ROW(AJ11))</f>
        <v>2006</v>
      </c>
      <c r="AL8" s="175" cm="1">
        <f t="array" aca="1" ref="AL8" ca="1">INDIRECT("'"&amp;AK$2&amp;"'!N"&amp;ROW(AK11))</f>
        <v>7</v>
      </c>
      <c r="AM8" s="48" cm="1">
        <f t="array" aca="1" ref="AM8" ca="1">INDIRECT("'"&amp;AK$2&amp;"'!O"&amp;ROW(AL11))</f>
        <v>6</v>
      </c>
      <c r="AP8" s="53" cm="1">
        <f t="array" aca="1" ref="AP8" ca="1">INDIRECT("'"&amp;AP$2&amp;"'!B"&amp;ROW(AO11))</f>
        <v>2006</v>
      </c>
      <c r="AQ8" s="175" cm="1">
        <f t="array" aca="1" ref="AQ8" ca="1">INDIRECT("'"&amp;AP$2&amp;"'!N"&amp;ROW(AP11))</f>
        <v>4</v>
      </c>
      <c r="AR8" s="48" cm="1">
        <f t="array" aca="1" ref="AR8" ca="1">INDIRECT("'"&amp;AP$2&amp;"'!O"&amp;ROW(AQ11))</f>
        <v>3</v>
      </c>
      <c r="AT8" s="53">
        <f t="shared" ca="1" si="0"/>
        <v>2006</v>
      </c>
      <c r="AU8" s="53">
        <v>2</v>
      </c>
      <c r="AW8" s="53">
        <f t="shared" ca="1" si="1"/>
        <v>2006</v>
      </c>
      <c r="AX8" s="53">
        <v>2</v>
      </c>
    </row>
    <row r="9" spans="2:53">
      <c r="B9" s="53" cm="1">
        <f t="array" aca="1" ref="B9" ca="1">INDIRECT("'"&amp;B$2&amp;"'!B"&amp;ROW(A12))</f>
        <v>2007</v>
      </c>
      <c r="C9" s="175" cm="1">
        <f t="array" aca="1" ref="C9" ca="1">INDIRECT("'"&amp;B$2&amp;"'!N"&amp;ROW(B12))</f>
        <v>10</v>
      </c>
      <c r="D9" s="48" cm="1">
        <f t="array" aca="1" ref="D9" ca="1">INDIRECT("'"&amp;B$2&amp;"'!O"&amp;ROW(C12))</f>
        <v>9</v>
      </c>
      <c r="G9" s="53" cm="1">
        <f t="array" aca="1" ref="G9" ca="1">INDIRECT("'"&amp;G$2&amp;"'!B"&amp;ROW(F12))</f>
        <v>2007</v>
      </c>
      <c r="H9" s="175" cm="1">
        <f t="array" aca="1" ref="H9" ca="1">INDIRECT("'"&amp;G$2&amp;"'!N"&amp;ROW(G12))</f>
        <v>10</v>
      </c>
      <c r="I9" s="48" cm="1">
        <f t="array" aca="1" ref="I9" ca="1">INDIRECT("'"&amp;G$2&amp;"'!o"&amp;ROW(H12))</f>
        <v>9</v>
      </c>
      <c r="L9" s="53" cm="1">
        <f t="array" aca="1" ref="L9" ca="1">INDIRECT("'"&amp;L$2&amp;"'!B"&amp;ROW(K12))</f>
        <v>2007</v>
      </c>
      <c r="M9" s="175" cm="1">
        <f t="array" aca="1" ref="M9" ca="1">INDIRECT("'"&amp;L$2&amp;"'!N"&amp;ROW(L12))</f>
        <v>8</v>
      </c>
      <c r="N9" s="48" cm="1">
        <f t="array" aca="1" ref="N9" ca="1">INDIRECT("'"&amp;L$2&amp;"'!O"&amp;ROW(M12))</f>
        <v>7</v>
      </c>
      <c r="Q9" s="53" cm="1">
        <f t="array" aca="1" ref="Q9" ca="1">INDIRECT("'"&amp;Q$2&amp;"'!B"&amp;ROW(P12))</f>
        <v>2007</v>
      </c>
      <c r="R9" s="175" cm="1">
        <f t="array" aca="1" ref="R9" ca="1">INDIRECT("'"&amp;Q$2&amp;"'!N"&amp;ROW(Q12))</f>
        <v>10</v>
      </c>
      <c r="S9" s="48" cm="1">
        <f t="array" aca="1" ref="S9" ca="1">INDIRECT("'"&amp;Q$2&amp;"'!O"&amp;ROW(R12))</f>
        <v>9</v>
      </c>
      <c r="V9" s="53" cm="1">
        <f t="array" aca="1" ref="V9" ca="1">INDIRECT("'"&amp;V$2&amp;"'!B"&amp;ROW(U12))</f>
        <v>2007</v>
      </c>
      <c r="W9" s="175" cm="1">
        <f t="array" aca="1" ref="W9" ca="1">INDIRECT("'"&amp;V$2&amp;"'!N"&amp;ROW(V12))</f>
        <v>8</v>
      </c>
      <c r="X9" s="48" cm="1">
        <f t="array" aca="1" ref="X9" ca="1">INDIRECT("'"&amp;V$2&amp;"'!O"&amp;ROW(W12))</f>
        <v>7</v>
      </c>
      <c r="AA9" s="53" cm="1">
        <f t="array" aca="1" ref="AA9" ca="1">INDIRECT("'"&amp;AA$2&amp;"'!B"&amp;ROW(Z12))</f>
        <v>2007</v>
      </c>
      <c r="AB9" s="175" cm="1">
        <f t="array" aca="1" ref="AB9" ca="1">INDIRECT("'"&amp;AA$2&amp;"'!N"&amp;ROW(AA12))</f>
        <v>10</v>
      </c>
      <c r="AC9" s="48" cm="1">
        <f t="array" aca="1" ref="AC9" ca="1">INDIRECT("'"&amp;AA$2&amp;"'!O"&amp;ROW(AB12))</f>
        <v>9</v>
      </c>
      <c r="AF9" s="53" cm="1">
        <f t="array" aca="1" ref="AF9" ca="1">INDIRECT("'"&amp;AF$2&amp;"'!B"&amp;ROW(AE12))</f>
        <v>2007</v>
      </c>
      <c r="AG9" s="175" cm="1">
        <f t="array" aca="1" ref="AG9" ca="1">INDIRECT("'"&amp;AF$2&amp;"'!N"&amp;ROW(AF12))</f>
        <v>10</v>
      </c>
      <c r="AH9" s="48" cm="1">
        <f t="array" aca="1" ref="AH9" ca="1">INDIRECT("'"&amp;AF$2&amp;"'!O"&amp;ROW(AG12))</f>
        <v>9</v>
      </c>
      <c r="AK9" s="53" cm="1">
        <f t="array" aca="1" ref="AK9" ca="1">INDIRECT("'"&amp;AK$2&amp;"'!B"&amp;ROW(AJ12))</f>
        <v>2007</v>
      </c>
      <c r="AL9" s="175" cm="1">
        <f t="array" aca="1" ref="AL9" ca="1">INDIRECT("'"&amp;AK$2&amp;"'!N"&amp;ROW(AK12))</f>
        <v>8</v>
      </c>
      <c r="AM9" s="48" cm="1">
        <f t="array" aca="1" ref="AM9" ca="1">INDIRECT("'"&amp;AK$2&amp;"'!O"&amp;ROW(AL12))</f>
        <v>7</v>
      </c>
      <c r="AP9" s="53" cm="1">
        <f t="array" aca="1" ref="AP9" ca="1">INDIRECT("'"&amp;AP$2&amp;"'!B"&amp;ROW(AO12))</f>
        <v>2007</v>
      </c>
      <c r="AQ9" s="175" cm="1">
        <f t="array" aca="1" ref="AQ9" ca="1">INDIRECT("'"&amp;AP$2&amp;"'!N"&amp;ROW(AP12))</f>
        <v>5</v>
      </c>
      <c r="AR9" s="48" cm="1">
        <f t="array" aca="1" ref="AR9" ca="1">INDIRECT("'"&amp;AP$2&amp;"'!O"&amp;ROW(AQ12))</f>
        <v>4</v>
      </c>
      <c r="AT9" s="53">
        <f t="shared" ca="1" si="0"/>
        <v>2007</v>
      </c>
      <c r="AU9" s="53">
        <v>2</v>
      </c>
      <c r="AW9" s="53">
        <f t="shared" ca="1" si="1"/>
        <v>2007</v>
      </c>
      <c r="AX9" s="53">
        <v>2</v>
      </c>
    </row>
    <row r="10" spans="2:53">
      <c r="B10" s="53" cm="1">
        <f t="array" aca="1" ref="B10" ca="1">INDIRECT("'"&amp;B$2&amp;"'!B"&amp;ROW(A13))</f>
        <v>2008</v>
      </c>
      <c r="C10" s="175" cm="1">
        <f t="array" aca="1" ref="C10" ca="1">INDIRECT("'"&amp;B$2&amp;"'!N"&amp;ROW(B13))</f>
        <v>10</v>
      </c>
      <c r="D10" s="48" cm="1">
        <f t="array" aca="1" ref="D10" ca="1">INDIRECT("'"&amp;B$2&amp;"'!O"&amp;ROW(C13))</f>
        <v>9</v>
      </c>
      <c r="G10" s="53" cm="1">
        <f t="array" aca="1" ref="G10" ca="1">INDIRECT("'"&amp;G$2&amp;"'!B"&amp;ROW(F13))</f>
        <v>2008</v>
      </c>
      <c r="H10" s="175" cm="1">
        <f t="array" aca="1" ref="H10" ca="1">INDIRECT("'"&amp;G$2&amp;"'!N"&amp;ROW(G13))</f>
        <v>10</v>
      </c>
      <c r="I10" s="48" cm="1">
        <f t="array" aca="1" ref="I10" ca="1">INDIRECT("'"&amp;G$2&amp;"'!o"&amp;ROW(H13))</f>
        <v>9</v>
      </c>
      <c r="L10" s="53" cm="1">
        <f t="array" aca="1" ref="L10" ca="1">INDIRECT("'"&amp;L$2&amp;"'!B"&amp;ROW(K13))</f>
        <v>2008</v>
      </c>
      <c r="M10" s="175" cm="1">
        <f t="array" aca="1" ref="M10" ca="1">INDIRECT("'"&amp;L$2&amp;"'!N"&amp;ROW(L13))</f>
        <v>8</v>
      </c>
      <c r="N10" s="48" cm="1">
        <f t="array" aca="1" ref="N10" ca="1">INDIRECT("'"&amp;L$2&amp;"'!O"&amp;ROW(M13))</f>
        <v>7</v>
      </c>
      <c r="Q10" s="53" cm="1">
        <f t="array" aca="1" ref="Q10" ca="1">INDIRECT("'"&amp;Q$2&amp;"'!B"&amp;ROW(P13))</f>
        <v>2008</v>
      </c>
      <c r="R10" s="175" cm="1">
        <f t="array" aca="1" ref="R10" ca="1">INDIRECT("'"&amp;Q$2&amp;"'!N"&amp;ROW(Q13))</f>
        <v>10</v>
      </c>
      <c r="S10" s="48" cm="1">
        <f t="array" aca="1" ref="S10" ca="1">INDIRECT("'"&amp;Q$2&amp;"'!O"&amp;ROW(R13))</f>
        <v>9</v>
      </c>
      <c r="V10" s="53" cm="1">
        <f t="array" aca="1" ref="V10" ca="1">INDIRECT("'"&amp;V$2&amp;"'!B"&amp;ROW(U13))</f>
        <v>2008</v>
      </c>
      <c r="W10" s="175" cm="1">
        <f t="array" aca="1" ref="W10" ca="1">INDIRECT("'"&amp;V$2&amp;"'!N"&amp;ROW(V13))</f>
        <v>8</v>
      </c>
      <c r="X10" s="48" cm="1">
        <f t="array" aca="1" ref="X10" ca="1">INDIRECT("'"&amp;V$2&amp;"'!O"&amp;ROW(W13))</f>
        <v>7</v>
      </c>
      <c r="AA10" s="53" cm="1">
        <f t="array" aca="1" ref="AA10" ca="1">INDIRECT("'"&amp;AA$2&amp;"'!B"&amp;ROW(Z13))</f>
        <v>2008</v>
      </c>
      <c r="AB10" s="175" cm="1">
        <f t="array" aca="1" ref="AB10" ca="1">INDIRECT("'"&amp;AA$2&amp;"'!N"&amp;ROW(AA13))</f>
        <v>10</v>
      </c>
      <c r="AC10" s="48" cm="1">
        <f t="array" aca="1" ref="AC10" ca="1">INDIRECT("'"&amp;AA$2&amp;"'!O"&amp;ROW(AB13))</f>
        <v>9</v>
      </c>
      <c r="AF10" s="53" cm="1">
        <f t="array" aca="1" ref="AF10" ca="1">INDIRECT("'"&amp;AF$2&amp;"'!B"&amp;ROW(AE13))</f>
        <v>2008</v>
      </c>
      <c r="AG10" s="175" cm="1">
        <f t="array" aca="1" ref="AG10" ca="1">INDIRECT("'"&amp;AF$2&amp;"'!N"&amp;ROW(AF13))</f>
        <v>10</v>
      </c>
      <c r="AH10" s="48" cm="1">
        <f t="array" aca="1" ref="AH10" ca="1">INDIRECT("'"&amp;AF$2&amp;"'!O"&amp;ROW(AG13))</f>
        <v>9</v>
      </c>
      <c r="AK10" s="53" cm="1">
        <f t="array" aca="1" ref="AK10" ca="1">INDIRECT("'"&amp;AK$2&amp;"'!B"&amp;ROW(AJ13))</f>
        <v>2008</v>
      </c>
      <c r="AL10" s="175" cm="1">
        <f t="array" aca="1" ref="AL10" ca="1">INDIRECT("'"&amp;AK$2&amp;"'!N"&amp;ROW(AK13))</f>
        <v>8</v>
      </c>
      <c r="AM10" s="48" cm="1">
        <f t="array" aca="1" ref="AM10" ca="1">INDIRECT("'"&amp;AK$2&amp;"'!O"&amp;ROW(AL13))</f>
        <v>7</v>
      </c>
      <c r="AP10" s="53" cm="1">
        <f t="array" aca="1" ref="AP10" ca="1">INDIRECT("'"&amp;AP$2&amp;"'!B"&amp;ROW(AO13))</f>
        <v>2008</v>
      </c>
      <c r="AQ10" s="175" cm="1">
        <f t="array" aca="1" ref="AQ10" ca="1">INDIRECT("'"&amp;AP$2&amp;"'!N"&amp;ROW(AP13))</f>
        <v>5</v>
      </c>
      <c r="AR10" s="48" cm="1">
        <f t="array" aca="1" ref="AR10" ca="1">INDIRECT("'"&amp;AP$2&amp;"'!O"&amp;ROW(AQ13))</f>
        <v>4</v>
      </c>
      <c r="AT10" s="53">
        <f t="shared" ca="1" si="0"/>
        <v>2008</v>
      </c>
      <c r="AU10" s="53">
        <v>2</v>
      </c>
      <c r="AW10" s="53">
        <f t="shared" ca="1" si="1"/>
        <v>2008</v>
      </c>
      <c r="AX10" s="53">
        <v>2</v>
      </c>
    </row>
    <row r="11" spans="2:53">
      <c r="B11" s="53" cm="1">
        <f t="array" aca="1" ref="B11" ca="1">INDIRECT("'"&amp;B$2&amp;"'!B"&amp;ROW(A14))</f>
        <v>2009</v>
      </c>
      <c r="C11" s="175" cm="1">
        <f t="array" aca="1" ref="C11" ca="1">INDIRECT("'"&amp;B$2&amp;"'!N"&amp;ROW(B14))</f>
        <v>10</v>
      </c>
      <c r="D11" s="48" cm="1">
        <f t="array" aca="1" ref="D11" ca="1">INDIRECT("'"&amp;B$2&amp;"'!O"&amp;ROW(C14))</f>
        <v>9</v>
      </c>
      <c r="G11" s="53" cm="1">
        <f t="array" aca="1" ref="G11" ca="1">INDIRECT("'"&amp;G$2&amp;"'!B"&amp;ROW(F14))</f>
        <v>2009</v>
      </c>
      <c r="H11" s="175" cm="1">
        <f t="array" aca="1" ref="H11" ca="1">INDIRECT("'"&amp;G$2&amp;"'!N"&amp;ROW(G14))</f>
        <v>10</v>
      </c>
      <c r="I11" s="48" cm="1">
        <f t="array" aca="1" ref="I11" ca="1">INDIRECT("'"&amp;G$2&amp;"'!o"&amp;ROW(H14))</f>
        <v>9</v>
      </c>
      <c r="L11" s="53" cm="1">
        <f t="array" aca="1" ref="L11" ca="1">INDIRECT("'"&amp;L$2&amp;"'!B"&amp;ROW(K14))</f>
        <v>2009</v>
      </c>
      <c r="M11" s="175" cm="1">
        <f t="array" aca="1" ref="M11" ca="1">INDIRECT("'"&amp;L$2&amp;"'!N"&amp;ROW(L14))</f>
        <v>8</v>
      </c>
      <c r="N11" s="48" cm="1">
        <f t="array" aca="1" ref="N11" ca="1">INDIRECT("'"&amp;L$2&amp;"'!O"&amp;ROW(M14))</f>
        <v>7</v>
      </c>
      <c r="Q11" s="53" cm="1">
        <f t="array" aca="1" ref="Q11" ca="1">INDIRECT("'"&amp;Q$2&amp;"'!B"&amp;ROW(P14))</f>
        <v>2009</v>
      </c>
      <c r="R11" s="175" cm="1">
        <f t="array" aca="1" ref="R11" ca="1">INDIRECT("'"&amp;Q$2&amp;"'!N"&amp;ROW(Q14))</f>
        <v>10</v>
      </c>
      <c r="S11" s="48" cm="1">
        <f t="array" aca="1" ref="S11" ca="1">INDIRECT("'"&amp;Q$2&amp;"'!O"&amp;ROW(R14))</f>
        <v>9</v>
      </c>
      <c r="V11" s="53" cm="1">
        <f t="array" aca="1" ref="V11" ca="1">INDIRECT("'"&amp;V$2&amp;"'!B"&amp;ROW(U14))</f>
        <v>2009</v>
      </c>
      <c r="W11" s="175" cm="1">
        <f t="array" aca="1" ref="W11" ca="1">INDIRECT("'"&amp;V$2&amp;"'!N"&amp;ROW(V14))</f>
        <v>8</v>
      </c>
      <c r="X11" s="48" cm="1">
        <f t="array" aca="1" ref="X11" ca="1">INDIRECT("'"&amp;V$2&amp;"'!O"&amp;ROW(W14))</f>
        <v>7</v>
      </c>
      <c r="AA11" s="53" cm="1">
        <f t="array" aca="1" ref="AA11" ca="1">INDIRECT("'"&amp;AA$2&amp;"'!B"&amp;ROW(Z14))</f>
        <v>2009</v>
      </c>
      <c r="AB11" s="175" cm="1">
        <f t="array" aca="1" ref="AB11" ca="1">INDIRECT("'"&amp;AA$2&amp;"'!N"&amp;ROW(AA14))</f>
        <v>10</v>
      </c>
      <c r="AC11" s="48" cm="1">
        <f t="array" aca="1" ref="AC11" ca="1">INDIRECT("'"&amp;AA$2&amp;"'!O"&amp;ROW(AB14))</f>
        <v>9</v>
      </c>
      <c r="AF11" s="53" cm="1">
        <f t="array" aca="1" ref="AF11" ca="1">INDIRECT("'"&amp;AF$2&amp;"'!B"&amp;ROW(AE14))</f>
        <v>2009</v>
      </c>
      <c r="AG11" s="175" cm="1">
        <f t="array" aca="1" ref="AG11" ca="1">INDIRECT("'"&amp;AF$2&amp;"'!N"&amp;ROW(AF14))</f>
        <v>10</v>
      </c>
      <c r="AH11" s="48" cm="1">
        <f t="array" aca="1" ref="AH11" ca="1">INDIRECT("'"&amp;AF$2&amp;"'!O"&amp;ROW(AG14))</f>
        <v>9</v>
      </c>
      <c r="AK11" s="53" cm="1">
        <f t="array" aca="1" ref="AK11" ca="1">INDIRECT("'"&amp;AK$2&amp;"'!B"&amp;ROW(AJ14))</f>
        <v>2009</v>
      </c>
      <c r="AL11" s="175" cm="1">
        <f t="array" aca="1" ref="AL11" ca="1">INDIRECT("'"&amp;AK$2&amp;"'!N"&amp;ROW(AK14))</f>
        <v>8</v>
      </c>
      <c r="AM11" s="48" cm="1">
        <f t="array" aca="1" ref="AM11" ca="1">INDIRECT("'"&amp;AK$2&amp;"'!O"&amp;ROW(AL14))</f>
        <v>7</v>
      </c>
      <c r="AP11" s="53" cm="1">
        <f t="array" aca="1" ref="AP11" ca="1">INDIRECT("'"&amp;AP$2&amp;"'!B"&amp;ROW(AO14))</f>
        <v>2009</v>
      </c>
      <c r="AQ11" s="175" cm="1">
        <f t="array" aca="1" ref="AQ11" ca="1">INDIRECT("'"&amp;AP$2&amp;"'!N"&amp;ROW(AP14))</f>
        <v>5</v>
      </c>
      <c r="AR11" s="48" cm="1">
        <f t="array" aca="1" ref="AR11" ca="1">INDIRECT("'"&amp;AP$2&amp;"'!O"&amp;ROW(AQ14))</f>
        <v>4</v>
      </c>
      <c r="AT11" s="53">
        <f t="shared" ca="1" si="0"/>
        <v>2009</v>
      </c>
      <c r="AU11" s="53">
        <v>2</v>
      </c>
      <c r="AW11" s="53">
        <f t="shared" ca="1" si="1"/>
        <v>2009</v>
      </c>
      <c r="AX11" s="53">
        <v>2</v>
      </c>
    </row>
    <row r="12" spans="2:53">
      <c r="B12" s="53" cm="1">
        <f t="array" aca="1" ref="B12" ca="1">INDIRECT("'"&amp;B$2&amp;"'!B"&amp;ROW(A15))</f>
        <v>2010</v>
      </c>
      <c r="C12" s="175" cm="1">
        <f t="array" aca="1" ref="C12" ca="1">INDIRECT("'"&amp;B$2&amp;"'!N"&amp;ROW(B15))</f>
        <v>10</v>
      </c>
      <c r="D12" s="48" cm="1">
        <f t="array" aca="1" ref="D12" ca="1">INDIRECT("'"&amp;B$2&amp;"'!O"&amp;ROW(C15))</f>
        <v>9</v>
      </c>
      <c r="G12" s="53" cm="1">
        <f t="array" aca="1" ref="G12" ca="1">INDIRECT("'"&amp;G$2&amp;"'!B"&amp;ROW(F15))</f>
        <v>2010</v>
      </c>
      <c r="H12" s="175" cm="1">
        <f t="array" aca="1" ref="H12" ca="1">INDIRECT("'"&amp;G$2&amp;"'!N"&amp;ROW(G15))</f>
        <v>10</v>
      </c>
      <c r="I12" s="48" cm="1">
        <f t="array" aca="1" ref="I12" ca="1">INDIRECT("'"&amp;G$2&amp;"'!o"&amp;ROW(H15))</f>
        <v>9</v>
      </c>
      <c r="L12" s="53" cm="1">
        <f t="array" aca="1" ref="L12" ca="1">INDIRECT("'"&amp;L$2&amp;"'!B"&amp;ROW(K15))</f>
        <v>2010</v>
      </c>
      <c r="M12" s="175" cm="1">
        <f t="array" aca="1" ref="M12" ca="1">INDIRECT("'"&amp;L$2&amp;"'!N"&amp;ROW(L15))</f>
        <v>8</v>
      </c>
      <c r="N12" s="48" cm="1">
        <f t="array" aca="1" ref="N12" ca="1">INDIRECT("'"&amp;L$2&amp;"'!O"&amp;ROW(M15))</f>
        <v>7</v>
      </c>
      <c r="Q12" s="53" cm="1">
        <f t="array" aca="1" ref="Q12" ca="1">INDIRECT("'"&amp;Q$2&amp;"'!B"&amp;ROW(P15))</f>
        <v>2010</v>
      </c>
      <c r="R12" s="175" cm="1">
        <f t="array" aca="1" ref="R12" ca="1">INDIRECT("'"&amp;Q$2&amp;"'!N"&amp;ROW(Q15))</f>
        <v>10</v>
      </c>
      <c r="S12" s="48" cm="1">
        <f t="array" aca="1" ref="S12" ca="1">INDIRECT("'"&amp;Q$2&amp;"'!O"&amp;ROW(R15))</f>
        <v>9</v>
      </c>
      <c r="V12" s="53" cm="1">
        <f t="array" aca="1" ref="V12" ca="1">INDIRECT("'"&amp;V$2&amp;"'!B"&amp;ROW(U15))</f>
        <v>2010</v>
      </c>
      <c r="W12" s="175" cm="1">
        <f t="array" aca="1" ref="W12" ca="1">INDIRECT("'"&amp;V$2&amp;"'!N"&amp;ROW(V15))</f>
        <v>8</v>
      </c>
      <c r="X12" s="48" cm="1">
        <f t="array" aca="1" ref="X12" ca="1">INDIRECT("'"&amp;V$2&amp;"'!O"&amp;ROW(W15))</f>
        <v>7</v>
      </c>
      <c r="AA12" s="53" cm="1">
        <f t="array" aca="1" ref="AA12" ca="1">INDIRECT("'"&amp;AA$2&amp;"'!B"&amp;ROW(Z15))</f>
        <v>2010</v>
      </c>
      <c r="AB12" s="175" cm="1">
        <f t="array" aca="1" ref="AB12" ca="1">INDIRECT("'"&amp;AA$2&amp;"'!N"&amp;ROW(AA15))</f>
        <v>10</v>
      </c>
      <c r="AC12" s="48" cm="1">
        <f t="array" aca="1" ref="AC12" ca="1">INDIRECT("'"&amp;AA$2&amp;"'!O"&amp;ROW(AB15))</f>
        <v>9</v>
      </c>
      <c r="AF12" s="53" cm="1">
        <f t="array" aca="1" ref="AF12" ca="1">INDIRECT("'"&amp;AF$2&amp;"'!B"&amp;ROW(AE15))</f>
        <v>2010</v>
      </c>
      <c r="AG12" s="175" cm="1">
        <f t="array" aca="1" ref="AG12" ca="1">INDIRECT("'"&amp;AF$2&amp;"'!N"&amp;ROW(AF15))</f>
        <v>10</v>
      </c>
      <c r="AH12" s="48" cm="1">
        <f t="array" aca="1" ref="AH12" ca="1">INDIRECT("'"&amp;AF$2&amp;"'!O"&amp;ROW(AG15))</f>
        <v>9</v>
      </c>
      <c r="AK12" s="53" cm="1">
        <f t="array" aca="1" ref="AK12" ca="1">INDIRECT("'"&amp;AK$2&amp;"'!B"&amp;ROW(AJ15))</f>
        <v>2010</v>
      </c>
      <c r="AL12" s="175" cm="1">
        <f t="array" aca="1" ref="AL12" ca="1">INDIRECT("'"&amp;AK$2&amp;"'!N"&amp;ROW(AK15))</f>
        <v>8</v>
      </c>
      <c r="AM12" s="48" cm="1">
        <f t="array" aca="1" ref="AM12" ca="1">INDIRECT("'"&amp;AK$2&amp;"'!O"&amp;ROW(AL15))</f>
        <v>7</v>
      </c>
      <c r="AP12" s="53" cm="1">
        <f t="array" aca="1" ref="AP12" ca="1">INDIRECT("'"&amp;AP$2&amp;"'!B"&amp;ROW(AO15))</f>
        <v>2010</v>
      </c>
      <c r="AQ12" s="175" cm="1">
        <f t="array" aca="1" ref="AQ12" ca="1">INDIRECT("'"&amp;AP$2&amp;"'!N"&amp;ROW(AP15))</f>
        <v>5</v>
      </c>
      <c r="AR12" s="48" cm="1">
        <f t="array" aca="1" ref="AR12" ca="1">INDIRECT("'"&amp;AP$2&amp;"'!O"&amp;ROW(AQ15))</f>
        <v>4</v>
      </c>
      <c r="AT12" s="53">
        <f t="shared" ca="1" si="0"/>
        <v>2010</v>
      </c>
      <c r="AU12" s="53">
        <v>2</v>
      </c>
      <c r="AW12" s="53">
        <f t="shared" ca="1" si="1"/>
        <v>2010</v>
      </c>
      <c r="AX12" s="53">
        <v>2</v>
      </c>
    </row>
    <row r="13" spans="2:53">
      <c r="B13" s="53" cm="1">
        <f t="array" aca="1" ref="B13" ca="1">INDIRECT("'"&amp;B$2&amp;"'!B"&amp;ROW(A16))</f>
        <v>2011</v>
      </c>
      <c r="C13" s="175" cm="1">
        <f t="array" aca="1" ref="C13" ca="1">INDIRECT("'"&amp;B$2&amp;"'!N"&amp;ROW(B16))</f>
        <v>10</v>
      </c>
      <c r="D13" s="48" cm="1">
        <f t="array" aca="1" ref="D13" ca="1">INDIRECT("'"&amp;B$2&amp;"'!O"&amp;ROW(C16))</f>
        <v>9</v>
      </c>
      <c r="G13" s="53" cm="1">
        <f t="array" aca="1" ref="G13" ca="1">INDIRECT("'"&amp;G$2&amp;"'!B"&amp;ROW(F16))</f>
        <v>2011</v>
      </c>
      <c r="H13" s="175" cm="1">
        <f t="array" aca="1" ref="H13" ca="1">INDIRECT("'"&amp;G$2&amp;"'!N"&amp;ROW(G16))</f>
        <v>10</v>
      </c>
      <c r="I13" s="48" cm="1">
        <f t="array" aca="1" ref="I13" ca="1">INDIRECT("'"&amp;G$2&amp;"'!o"&amp;ROW(H16))</f>
        <v>9</v>
      </c>
      <c r="L13" s="53" cm="1">
        <f t="array" aca="1" ref="L13" ca="1">INDIRECT("'"&amp;L$2&amp;"'!B"&amp;ROW(K16))</f>
        <v>2011</v>
      </c>
      <c r="M13" s="175" cm="1">
        <f t="array" aca="1" ref="M13" ca="1">INDIRECT("'"&amp;L$2&amp;"'!N"&amp;ROW(L16))</f>
        <v>8</v>
      </c>
      <c r="N13" s="48" cm="1">
        <f t="array" aca="1" ref="N13" ca="1">INDIRECT("'"&amp;L$2&amp;"'!O"&amp;ROW(M16))</f>
        <v>7</v>
      </c>
      <c r="Q13" s="53" cm="1">
        <f t="array" aca="1" ref="Q13" ca="1">INDIRECT("'"&amp;Q$2&amp;"'!B"&amp;ROW(P16))</f>
        <v>2011</v>
      </c>
      <c r="R13" s="175" cm="1">
        <f t="array" aca="1" ref="R13" ca="1">INDIRECT("'"&amp;Q$2&amp;"'!N"&amp;ROW(Q16))</f>
        <v>10</v>
      </c>
      <c r="S13" s="48" cm="1">
        <f t="array" aca="1" ref="S13" ca="1">INDIRECT("'"&amp;Q$2&amp;"'!O"&amp;ROW(R16))</f>
        <v>9</v>
      </c>
      <c r="V13" s="53" cm="1">
        <f t="array" aca="1" ref="V13" ca="1">INDIRECT("'"&amp;V$2&amp;"'!B"&amp;ROW(U16))</f>
        <v>2011</v>
      </c>
      <c r="W13" s="175" cm="1">
        <f t="array" aca="1" ref="W13" ca="1">INDIRECT("'"&amp;V$2&amp;"'!N"&amp;ROW(V16))</f>
        <v>8</v>
      </c>
      <c r="X13" s="48" cm="1">
        <f t="array" aca="1" ref="X13" ca="1">INDIRECT("'"&amp;V$2&amp;"'!O"&amp;ROW(W16))</f>
        <v>7</v>
      </c>
      <c r="AA13" s="53" cm="1">
        <f t="array" aca="1" ref="AA13" ca="1">INDIRECT("'"&amp;AA$2&amp;"'!B"&amp;ROW(Z16))</f>
        <v>2011</v>
      </c>
      <c r="AB13" s="175" cm="1">
        <f t="array" aca="1" ref="AB13" ca="1">INDIRECT("'"&amp;AA$2&amp;"'!N"&amp;ROW(AA16))</f>
        <v>10</v>
      </c>
      <c r="AC13" s="48" cm="1">
        <f t="array" aca="1" ref="AC13" ca="1">INDIRECT("'"&amp;AA$2&amp;"'!O"&amp;ROW(AB16))</f>
        <v>9</v>
      </c>
      <c r="AF13" s="53" cm="1">
        <f t="array" aca="1" ref="AF13" ca="1">INDIRECT("'"&amp;AF$2&amp;"'!B"&amp;ROW(AE16))</f>
        <v>2011</v>
      </c>
      <c r="AG13" s="175" cm="1">
        <f t="array" aca="1" ref="AG13" ca="1">INDIRECT("'"&amp;AF$2&amp;"'!N"&amp;ROW(AF16))</f>
        <v>10</v>
      </c>
      <c r="AH13" s="48" cm="1">
        <f t="array" aca="1" ref="AH13" ca="1">INDIRECT("'"&amp;AF$2&amp;"'!O"&amp;ROW(AG16))</f>
        <v>9</v>
      </c>
      <c r="AK13" s="53" cm="1">
        <f t="array" aca="1" ref="AK13" ca="1">INDIRECT("'"&amp;AK$2&amp;"'!B"&amp;ROW(AJ16))</f>
        <v>2011</v>
      </c>
      <c r="AL13" s="175" cm="1">
        <f t="array" aca="1" ref="AL13" ca="1">INDIRECT("'"&amp;AK$2&amp;"'!N"&amp;ROW(AK16))</f>
        <v>8</v>
      </c>
      <c r="AM13" s="48" cm="1">
        <f t="array" aca="1" ref="AM13" ca="1">INDIRECT("'"&amp;AK$2&amp;"'!O"&amp;ROW(AL16))</f>
        <v>7</v>
      </c>
      <c r="AP13" s="53" cm="1">
        <f t="array" aca="1" ref="AP13" ca="1">INDIRECT("'"&amp;AP$2&amp;"'!B"&amp;ROW(AO16))</f>
        <v>2011</v>
      </c>
      <c r="AQ13" s="175" cm="1">
        <f t="array" aca="1" ref="AQ13" ca="1">INDIRECT("'"&amp;AP$2&amp;"'!N"&amp;ROW(AP16))</f>
        <v>5</v>
      </c>
      <c r="AR13" s="48" cm="1">
        <f t="array" aca="1" ref="AR13" ca="1">INDIRECT("'"&amp;AP$2&amp;"'!O"&amp;ROW(AQ16))</f>
        <v>4</v>
      </c>
      <c r="AT13" s="53">
        <f t="shared" ca="1" si="0"/>
        <v>2011</v>
      </c>
      <c r="AU13" s="53">
        <v>2</v>
      </c>
      <c r="AW13" s="53">
        <f t="shared" ca="1" si="1"/>
        <v>2011</v>
      </c>
      <c r="AX13" s="53">
        <v>2</v>
      </c>
    </row>
    <row r="14" spans="2:53">
      <c r="B14" s="53" cm="1">
        <f t="array" aca="1" ref="B14" ca="1">INDIRECT("'"&amp;B$2&amp;"'!B"&amp;ROW(A17))</f>
        <v>2012</v>
      </c>
      <c r="C14" s="175" cm="1">
        <f t="array" aca="1" ref="C14" ca="1">INDIRECT("'"&amp;B$2&amp;"'!N"&amp;ROW(B17))</f>
        <v>10</v>
      </c>
      <c r="D14" s="48" cm="1">
        <f t="array" aca="1" ref="D14" ca="1">INDIRECT("'"&amp;B$2&amp;"'!O"&amp;ROW(C17))</f>
        <v>9</v>
      </c>
      <c r="G14" s="53" cm="1">
        <f t="array" aca="1" ref="G14" ca="1">INDIRECT("'"&amp;G$2&amp;"'!B"&amp;ROW(F17))</f>
        <v>2012</v>
      </c>
      <c r="H14" s="175" cm="1">
        <f t="array" aca="1" ref="H14" ca="1">INDIRECT("'"&amp;G$2&amp;"'!N"&amp;ROW(G17))</f>
        <v>10</v>
      </c>
      <c r="I14" s="48" cm="1">
        <f t="array" aca="1" ref="I14" ca="1">INDIRECT("'"&amp;G$2&amp;"'!o"&amp;ROW(H17))</f>
        <v>9</v>
      </c>
      <c r="L14" s="53" cm="1">
        <f t="array" aca="1" ref="L14" ca="1">INDIRECT("'"&amp;L$2&amp;"'!B"&amp;ROW(K17))</f>
        <v>2012</v>
      </c>
      <c r="M14" s="175" cm="1">
        <f t="array" aca="1" ref="M14" ca="1">INDIRECT("'"&amp;L$2&amp;"'!N"&amp;ROW(L17))</f>
        <v>8</v>
      </c>
      <c r="N14" s="48" cm="1">
        <f t="array" aca="1" ref="N14" ca="1">INDIRECT("'"&amp;L$2&amp;"'!O"&amp;ROW(M17))</f>
        <v>7</v>
      </c>
      <c r="Q14" s="53" cm="1">
        <f t="array" aca="1" ref="Q14" ca="1">INDIRECT("'"&amp;Q$2&amp;"'!B"&amp;ROW(P17))</f>
        <v>2012</v>
      </c>
      <c r="R14" s="175" cm="1">
        <f t="array" aca="1" ref="R14" ca="1">INDIRECT("'"&amp;Q$2&amp;"'!N"&amp;ROW(Q17))</f>
        <v>10</v>
      </c>
      <c r="S14" s="48" cm="1">
        <f t="array" aca="1" ref="S14" ca="1">INDIRECT("'"&amp;Q$2&amp;"'!O"&amp;ROW(R17))</f>
        <v>9</v>
      </c>
      <c r="V14" s="53" cm="1">
        <f t="array" aca="1" ref="V14" ca="1">INDIRECT("'"&amp;V$2&amp;"'!B"&amp;ROW(U17))</f>
        <v>2012</v>
      </c>
      <c r="W14" s="175" cm="1">
        <f t="array" aca="1" ref="W14" ca="1">INDIRECT("'"&amp;V$2&amp;"'!N"&amp;ROW(V17))</f>
        <v>8</v>
      </c>
      <c r="X14" s="48" cm="1">
        <f t="array" aca="1" ref="X14" ca="1">INDIRECT("'"&amp;V$2&amp;"'!O"&amp;ROW(W17))</f>
        <v>7</v>
      </c>
      <c r="AA14" s="53" cm="1">
        <f t="array" aca="1" ref="AA14" ca="1">INDIRECT("'"&amp;AA$2&amp;"'!B"&amp;ROW(Z17))</f>
        <v>2012</v>
      </c>
      <c r="AB14" s="175" cm="1">
        <f t="array" aca="1" ref="AB14" ca="1">INDIRECT("'"&amp;AA$2&amp;"'!N"&amp;ROW(AA17))</f>
        <v>10</v>
      </c>
      <c r="AC14" s="48" cm="1">
        <f t="array" aca="1" ref="AC14" ca="1">INDIRECT("'"&amp;AA$2&amp;"'!O"&amp;ROW(AB17))</f>
        <v>9</v>
      </c>
      <c r="AF14" s="53" cm="1">
        <f t="array" aca="1" ref="AF14" ca="1">INDIRECT("'"&amp;AF$2&amp;"'!B"&amp;ROW(AE17))</f>
        <v>2012</v>
      </c>
      <c r="AG14" s="175" cm="1">
        <f t="array" aca="1" ref="AG14" ca="1">INDIRECT("'"&amp;AF$2&amp;"'!N"&amp;ROW(AF17))</f>
        <v>10</v>
      </c>
      <c r="AH14" s="48" cm="1">
        <f t="array" aca="1" ref="AH14" ca="1">INDIRECT("'"&amp;AF$2&amp;"'!O"&amp;ROW(AG17))</f>
        <v>9</v>
      </c>
      <c r="AK14" s="53" cm="1">
        <f t="array" aca="1" ref="AK14" ca="1">INDIRECT("'"&amp;AK$2&amp;"'!B"&amp;ROW(AJ17))</f>
        <v>2012</v>
      </c>
      <c r="AL14" s="175" cm="1">
        <f t="array" aca="1" ref="AL14" ca="1">INDIRECT("'"&amp;AK$2&amp;"'!N"&amp;ROW(AK17))</f>
        <v>8</v>
      </c>
      <c r="AM14" s="48" cm="1">
        <f t="array" aca="1" ref="AM14" ca="1">INDIRECT("'"&amp;AK$2&amp;"'!O"&amp;ROW(AL17))</f>
        <v>7</v>
      </c>
      <c r="AP14" s="53" cm="1">
        <f t="array" aca="1" ref="AP14" ca="1">INDIRECT("'"&amp;AP$2&amp;"'!B"&amp;ROW(AO17))</f>
        <v>2012</v>
      </c>
      <c r="AQ14" s="175" cm="1">
        <f t="array" aca="1" ref="AQ14" ca="1">INDIRECT("'"&amp;AP$2&amp;"'!N"&amp;ROW(AP17))</f>
        <v>5</v>
      </c>
      <c r="AR14" s="48" cm="1">
        <f t="array" aca="1" ref="AR14" ca="1">INDIRECT("'"&amp;AP$2&amp;"'!O"&amp;ROW(AQ17))</f>
        <v>4</v>
      </c>
      <c r="AT14" s="53">
        <f t="shared" ca="1" si="0"/>
        <v>2012</v>
      </c>
      <c r="AU14" s="53">
        <v>2</v>
      </c>
      <c r="AW14" s="53">
        <f t="shared" ca="1" si="1"/>
        <v>2012</v>
      </c>
      <c r="AX14" s="53">
        <v>2</v>
      </c>
    </row>
    <row r="15" spans="2:53">
      <c r="B15" s="53" cm="1">
        <f t="array" aca="1" ref="B15" ca="1">INDIRECT("'"&amp;B$2&amp;"'!B"&amp;ROW(A18))</f>
        <v>2013</v>
      </c>
      <c r="C15" s="175" cm="1">
        <f t="array" aca="1" ref="C15" ca="1">INDIRECT("'"&amp;B$2&amp;"'!N"&amp;ROW(B18))</f>
        <v>10</v>
      </c>
      <c r="D15" s="48" cm="1">
        <f t="array" aca="1" ref="D15" ca="1">INDIRECT("'"&amp;B$2&amp;"'!O"&amp;ROW(C18))</f>
        <v>9</v>
      </c>
      <c r="G15" s="53" cm="1">
        <f t="array" aca="1" ref="G15" ca="1">INDIRECT("'"&amp;G$2&amp;"'!B"&amp;ROW(F18))</f>
        <v>2013</v>
      </c>
      <c r="H15" s="175" cm="1">
        <f t="array" aca="1" ref="H15" ca="1">INDIRECT("'"&amp;G$2&amp;"'!N"&amp;ROW(G18))</f>
        <v>10</v>
      </c>
      <c r="I15" s="48" cm="1">
        <f t="array" aca="1" ref="I15" ca="1">INDIRECT("'"&amp;G$2&amp;"'!o"&amp;ROW(H18))</f>
        <v>9</v>
      </c>
      <c r="L15" s="53" cm="1">
        <f t="array" aca="1" ref="L15" ca="1">INDIRECT("'"&amp;L$2&amp;"'!B"&amp;ROW(K18))</f>
        <v>2013</v>
      </c>
      <c r="M15" s="175" cm="1">
        <f t="array" aca="1" ref="M15" ca="1">INDIRECT("'"&amp;L$2&amp;"'!N"&amp;ROW(L18))</f>
        <v>8</v>
      </c>
      <c r="N15" s="48" cm="1">
        <f t="array" aca="1" ref="N15" ca="1">INDIRECT("'"&amp;L$2&amp;"'!O"&amp;ROW(M18))</f>
        <v>7</v>
      </c>
      <c r="Q15" s="53" cm="1">
        <f t="array" aca="1" ref="Q15" ca="1">INDIRECT("'"&amp;Q$2&amp;"'!B"&amp;ROW(P18))</f>
        <v>2013</v>
      </c>
      <c r="R15" s="175" cm="1">
        <f t="array" aca="1" ref="R15" ca="1">INDIRECT("'"&amp;Q$2&amp;"'!N"&amp;ROW(Q18))</f>
        <v>10</v>
      </c>
      <c r="S15" s="48" cm="1">
        <f t="array" aca="1" ref="S15" ca="1">INDIRECT("'"&amp;Q$2&amp;"'!O"&amp;ROW(R18))</f>
        <v>9</v>
      </c>
      <c r="V15" s="53" cm="1">
        <f t="array" aca="1" ref="V15" ca="1">INDIRECT("'"&amp;V$2&amp;"'!B"&amp;ROW(U18))</f>
        <v>2013</v>
      </c>
      <c r="W15" s="175" cm="1">
        <f t="array" aca="1" ref="W15" ca="1">INDIRECT("'"&amp;V$2&amp;"'!N"&amp;ROW(V18))</f>
        <v>8</v>
      </c>
      <c r="X15" s="48" cm="1">
        <f t="array" aca="1" ref="X15" ca="1">INDIRECT("'"&amp;V$2&amp;"'!O"&amp;ROW(W18))</f>
        <v>7</v>
      </c>
      <c r="AA15" s="53" cm="1">
        <f t="array" aca="1" ref="AA15" ca="1">INDIRECT("'"&amp;AA$2&amp;"'!B"&amp;ROW(Z18))</f>
        <v>2013</v>
      </c>
      <c r="AB15" s="175" cm="1">
        <f t="array" aca="1" ref="AB15" ca="1">INDIRECT("'"&amp;AA$2&amp;"'!N"&amp;ROW(AA18))</f>
        <v>10</v>
      </c>
      <c r="AC15" s="48" cm="1">
        <f t="array" aca="1" ref="AC15" ca="1">INDIRECT("'"&amp;AA$2&amp;"'!O"&amp;ROW(AB18))</f>
        <v>9</v>
      </c>
      <c r="AF15" s="53" cm="1">
        <f t="array" aca="1" ref="AF15" ca="1">INDIRECT("'"&amp;AF$2&amp;"'!B"&amp;ROW(AE18))</f>
        <v>2013</v>
      </c>
      <c r="AG15" s="175" cm="1">
        <f t="array" aca="1" ref="AG15" ca="1">INDIRECT("'"&amp;AF$2&amp;"'!N"&amp;ROW(AF18))</f>
        <v>10</v>
      </c>
      <c r="AH15" s="48" cm="1">
        <f t="array" aca="1" ref="AH15" ca="1">INDIRECT("'"&amp;AF$2&amp;"'!O"&amp;ROW(AG18))</f>
        <v>9</v>
      </c>
      <c r="AK15" s="53" cm="1">
        <f t="array" aca="1" ref="AK15" ca="1">INDIRECT("'"&amp;AK$2&amp;"'!B"&amp;ROW(AJ18))</f>
        <v>2013</v>
      </c>
      <c r="AL15" s="175" cm="1">
        <f t="array" aca="1" ref="AL15" ca="1">INDIRECT("'"&amp;AK$2&amp;"'!N"&amp;ROW(AK18))</f>
        <v>8</v>
      </c>
      <c r="AM15" s="48" cm="1">
        <f t="array" aca="1" ref="AM15" ca="1">INDIRECT("'"&amp;AK$2&amp;"'!O"&amp;ROW(AL18))</f>
        <v>7</v>
      </c>
      <c r="AP15" s="53" cm="1">
        <f t="array" aca="1" ref="AP15" ca="1">INDIRECT("'"&amp;AP$2&amp;"'!B"&amp;ROW(AO18))</f>
        <v>2013</v>
      </c>
      <c r="AQ15" s="175" cm="1">
        <f t="array" aca="1" ref="AQ15" ca="1">INDIRECT("'"&amp;AP$2&amp;"'!N"&amp;ROW(AP18))</f>
        <v>5</v>
      </c>
      <c r="AR15" s="48" cm="1">
        <f t="array" aca="1" ref="AR15" ca="1">INDIRECT("'"&amp;AP$2&amp;"'!O"&amp;ROW(AQ18))</f>
        <v>4</v>
      </c>
      <c r="AT15" s="53">
        <f t="shared" ca="1" si="0"/>
        <v>2013</v>
      </c>
      <c r="AU15" s="53">
        <v>2</v>
      </c>
      <c r="AW15" s="53">
        <f t="shared" ca="1" si="1"/>
        <v>2013</v>
      </c>
      <c r="AX15" s="53">
        <v>2</v>
      </c>
    </row>
    <row r="16" spans="2:53">
      <c r="B16" s="53" cm="1">
        <f t="array" aca="1" ref="B16" ca="1">INDIRECT("'"&amp;B$2&amp;"'!B"&amp;ROW(A19))</f>
        <v>2014</v>
      </c>
      <c r="C16" s="175" cm="1">
        <f t="array" aca="1" ref="C16" ca="1">INDIRECT("'"&amp;B$2&amp;"'!N"&amp;ROW(B19))</f>
        <v>10</v>
      </c>
      <c r="D16" s="48" cm="1">
        <f t="array" aca="1" ref="D16" ca="1">INDIRECT("'"&amp;B$2&amp;"'!O"&amp;ROW(C19))</f>
        <v>9</v>
      </c>
      <c r="G16" s="53" cm="1">
        <f t="array" aca="1" ref="G16" ca="1">INDIRECT("'"&amp;G$2&amp;"'!B"&amp;ROW(F19))</f>
        <v>2014</v>
      </c>
      <c r="H16" s="175" cm="1">
        <f t="array" aca="1" ref="H16" ca="1">INDIRECT("'"&amp;G$2&amp;"'!N"&amp;ROW(G19))</f>
        <v>10</v>
      </c>
      <c r="I16" s="48" cm="1">
        <f t="array" aca="1" ref="I16" ca="1">INDIRECT("'"&amp;G$2&amp;"'!o"&amp;ROW(H19))</f>
        <v>9</v>
      </c>
      <c r="L16" s="53" cm="1">
        <f t="array" aca="1" ref="L16" ca="1">INDIRECT("'"&amp;L$2&amp;"'!B"&amp;ROW(K19))</f>
        <v>2014</v>
      </c>
      <c r="M16" s="175" cm="1">
        <f t="array" aca="1" ref="M16" ca="1">INDIRECT("'"&amp;L$2&amp;"'!N"&amp;ROW(L19))</f>
        <v>8</v>
      </c>
      <c r="N16" s="48" cm="1">
        <f t="array" aca="1" ref="N16" ca="1">INDIRECT("'"&amp;L$2&amp;"'!O"&amp;ROW(M19))</f>
        <v>7</v>
      </c>
      <c r="Q16" s="53" cm="1">
        <f t="array" aca="1" ref="Q16" ca="1">INDIRECT("'"&amp;Q$2&amp;"'!B"&amp;ROW(P19))</f>
        <v>2014</v>
      </c>
      <c r="R16" s="175" cm="1">
        <f t="array" aca="1" ref="R16" ca="1">INDIRECT("'"&amp;Q$2&amp;"'!N"&amp;ROW(Q19))</f>
        <v>10</v>
      </c>
      <c r="S16" s="48" cm="1">
        <f t="array" aca="1" ref="S16" ca="1">INDIRECT("'"&amp;Q$2&amp;"'!O"&amp;ROW(R19))</f>
        <v>9</v>
      </c>
      <c r="V16" s="53" cm="1">
        <f t="array" aca="1" ref="V16" ca="1">INDIRECT("'"&amp;V$2&amp;"'!B"&amp;ROW(U19))</f>
        <v>2014</v>
      </c>
      <c r="W16" s="175" cm="1">
        <f t="array" aca="1" ref="W16" ca="1">INDIRECT("'"&amp;V$2&amp;"'!N"&amp;ROW(V19))</f>
        <v>8</v>
      </c>
      <c r="X16" s="48" cm="1">
        <f t="array" aca="1" ref="X16" ca="1">INDIRECT("'"&amp;V$2&amp;"'!O"&amp;ROW(W19))</f>
        <v>7</v>
      </c>
      <c r="AA16" s="53" cm="1">
        <f t="array" aca="1" ref="AA16" ca="1">INDIRECT("'"&amp;AA$2&amp;"'!B"&amp;ROW(Z19))</f>
        <v>2014</v>
      </c>
      <c r="AB16" s="175" cm="1">
        <f t="array" aca="1" ref="AB16" ca="1">INDIRECT("'"&amp;AA$2&amp;"'!N"&amp;ROW(AA19))</f>
        <v>10</v>
      </c>
      <c r="AC16" s="48" cm="1">
        <f t="array" aca="1" ref="AC16" ca="1">INDIRECT("'"&amp;AA$2&amp;"'!O"&amp;ROW(AB19))</f>
        <v>9</v>
      </c>
      <c r="AF16" s="53" cm="1">
        <f t="array" aca="1" ref="AF16" ca="1">INDIRECT("'"&amp;AF$2&amp;"'!B"&amp;ROW(AE19))</f>
        <v>2014</v>
      </c>
      <c r="AG16" s="175" cm="1">
        <f t="array" aca="1" ref="AG16" ca="1">INDIRECT("'"&amp;AF$2&amp;"'!N"&amp;ROW(AF19))</f>
        <v>10</v>
      </c>
      <c r="AH16" s="48" cm="1">
        <f t="array" aca="1" ref="AH16" ca="1">INDIRECT("'"&amp;AF$2&amp;"'!O"&amp;ROW(AG19))</f>
        <v>9</v>
      </c>
      <c r="AK16" s="53" cm="1">
        <f t="array" aca="1" ref="AK16" ca="1">INDIRECT("'"&amp;AK$2&amp;"'!B"&amp;ROW(AJ19))</f>
        <v>2014</v>
      </c>
      <c r="AL16" s="175" cm="1">
        <f t="array" aca="1" ref="AL16" ca="1">INDIRECT("'"&amp;AK$2&amp;"'!N"&amp;ROW(AK19))</f>
        <v>8</v>
      </c>
      <c r="AM16" s="48" cm="1">
        <f t="array" aca="1" ref="AM16" ca="1">INDIRECT("'"&amp;AK$2&amp;"'!O"&amp;ROW(AL19))</f>
        <v>7</v>
      </c>
      <c r="AP16" s="53" cm="1">
        <f t="array" aca="1" ref="AP16" ca="1">INDIRECT("'"&amp;AP$2&amp;"'!B"&amp;ROW(AO19))</f>
        <v>2014</v>
      </c>
      <c r="AQ16" s="175" cm="1">
        <f t="array" aca="1" ref="AQ16" ca="1">INDIRECT("'"&amp;AP$2&amp;"'!N"&amp;ROW(AP19))</f>
        <v>5</v>
      </c>
      <c r="AR16" s="48" cm="1">
        <f t="array" aca="1" ref="AR16" ca="1">INDIRECT("'"&amp;AP$2&amp;"'!O"&amp;ROW(AQ19))</f>
        <v>4</v>
      </c>
      <c r="AT16" s="53">
        <f t="shared" ca="1" si="0"/>
        <v>2014</v>
      </c>
      <c r="AU16" s="53">
        <v>2</v>
      </c>
      <c r="AW16" s="53">
        <f t="shared" ca="1" si="1"/>
        <v>2014</v>
      </c>
      <c r="AX16" s="53">
        <v>2</v>
      </c>
    </row>
    <row r="17" spans="2:50">
      <c r="B17" s="53" cm="1">
        <f t="array" aca="1" ref="B17" ca="1">INDIRECT("'"&amp;B$2&amp;"'!B"&amp;ROW(A20))</f>
        <v>2015</v>
      </c>
      <c r="C17" s="175" cm="1">
        <f t="array" aca="1" ref="C17" ca="1">INDIRECT("'"&amp;B$2&amp;"'!N"&amp;ROW(B20))</f>
        <v>10</v>
      </c>
      <c r="D17" s="48" cm="1">
        <f t="array" aca="1" ref="D17" ca="1">INDIRECT("'"&amp;B$2&amp;"'!O"&amp;ROW(C20))</f>
        <v>9</v>
      </c>
      <c r="G17" s="53" cm="1">
        <f t="array" aca="1" ref="G17" ca="1">INDIRECT("'"&amp;G$2&amp;"'!B"&amp;ROW(F20))</f>
        <v>2015</v>
      </c>
      <c r="H17" s="175" cm="1">
        <f t="array" aca="1" ref="H17" ca="1">INDIRECT("'"&amp;G$2&amp;"'!N"&amp;ROW(G20))</f>
        <v>10</v>
      </c>
      <c r="I17" s="48" cm="1">
        <f t="array" aca="1" ref="I17" ca="1">INDIRECT("'"&amp;G$2&amp;"'!o"&amp;ROW(H20))</f>
        <v>9</v>
      </c>
      <c r="L17" s="53" cm="1">
        <f t="array" aca="1" ref="L17" ca="1">INDIRECT("'"&amp;L$2&amp;"'!B"&amp;ROW(K20))</f>
        <v>2015</v>
      </c>
      <c r="M17" s="175" cm="1">
        <f t="array" aca="1" ref="M17" ca="1">INDIRECT("'"&amp;L$2&amp;"'!N"&amp;ROW(L20))</f>
        <v>8</v>
      </c>
      <c r="N17" s="48" cm="1">
        <f t="array" aca="1" ref="N17" ca="1">INDIRECT("'"&amp;L$2&amp;"'!O"&amp;ROW(M20))</f>
        <v>7</v>
      </c>
      <c r="Q17" s="53" cm="1">
        <f t="array" aca="1" ref="Q17" ca="1">INDIRECT("'"&amp;Q$2&amp;"'!B"&amp;ROW(P20))</f>
        <v>2015</v>
      </c>
      <c r="R17" s="175" cm="1">
        <f t="array" aca="1" ref="R17" ca="1">INDIRECT("'"&amp;Q$2&amp;"'!N"&amp;ROW(Q20))</f>
        <v>10</v>
      </c>
      <c r="S17" s="48" cm="1">
        <f t="array" aca="1" ref="S17" ca="1">INDIRECT("'"&amp;Q$2&amp;"'!O"&amp;ROW(R20))</f>
        <v>9</v>
      </c>
      <c r="V17" s="53" cm="1">
        <f t="array" aca="1" ref="V17" ca="1">INDIRECT("'"&amp;V$2&amp;"'!B"&amp;ROW(U20))</f>
        <v>2015</v>
      </c>
      <c r="W17" s="175" cm="1">
        <f t="array" aca="1" ref="W17" ca="1">INDIRECT("'"&amp;V$2&amp;"'!N"&amp;ROW(V20))</f>
        <v>8</v>
      </c>
      <c r="X17" s="48" cm="1">
        <f t="array" aca="1" ref="X17" ca="1">INDIRECT("'"&amp;V$2&amp;"'!O"&amp;ROW(W20))</f>
        <v>7</v>
      </c>
      <c r="AA17" s="53" cm="1">
        <f t="array" aca="1" ref="AA17" ca="1">INDIRECT("'"&amp;AA$2&amp;"'!B"&amp;ROW(Z20))</f>
        <v>2015</v>
      </c>
      <c r="AB17" s="175" cm="1">
        <f t="array" aca="1" ref="AB17" ca="1">INDIRECT("'"&amp;AA$2&amp;"'!N"&amp;ROW(AA20))</f>
        <v>10</v>
      </c>
      <c r="AC17" s="48" cm="1">
        <f t="array" aca="1" ref="AC17" ca="1">INDIRECT("'"&amp;AA$2&amp;"'!O"&amp;ROW(AB20))</f>
        <v>9</v>
      </c>
      <c r="AF17" s="53" cm="1">
        <f t="array" aca="1" ref="AF17" ca="1">INDIRECT("'"&amp;AF$2&amp;"'!B"&amp;ROW(AE20))</f>
        <v>2015</v>
      </c>
      <c r="AG17" s="175" cm="1">
        <f t="array" aca="1" ref="AG17" ca="1">INDIRECT("'"&amp;AF$2&amp;"'!N"&amp;ROW(AF20))</f>
        <v>10</v>
      </c>
      <c r="AH17" s="48" cm="1">
        <f t="array" aca="1" ref="AH17" ca="1">INDIRECT("'"&amp;AF$2&amp;"'!O"&amp;ROW(AG20))</f>
        <v>9</v>
      </c>
      <c r="AK17" s="53" cm="1">
        <f t="array" aca="1" ref="AK17" ca="1">INDIRECT("'"&amp;AK$2&amp;"'!B"&amp;ROW(AJ20))</f>
        <v>2015</v>
      </c>
      <c r="AL17" s="175" cm="1">
        <f t="array" aca="1" ref="AL17" ca="1">INDIRECT("'"&amp;AK$2&amp;"'!N"&amp;ROW(AK20))</f>
        <v>8</v>
      </c>
      <c r="AM17" s="48" cm="1">
        <f t="array" aca="1" ref="AM17" ca="1">INDIRECT("'"&amp;AK$2&amp;"'!O"&amp;ROW(AL20))</f>
        <v>7</v>
      </c>
      <c r="AP17" s="53" cm="1">
        <f t="array" aca="1" ref="AP17" ca="1">INDIRECT("'"&amp;AP$2&amp;"'!B"&amp;ROW(AO20))</f>
        <v>2015</v>
      </c>
      <c r="AQ17" s="175" cm="1">
        <f t="array" aca="1" ref="AQ17" ca="1">INDIRECT("'"&amp;AP$2&amp;"'!N"&amp;ROW(AP20))</f>
        <v>5</v>
      </c>
      <c r="AR17" s="48" cm="1">
        <f t="array" aca="1" ref="AR17" ca="1">INDIRECT("'"&amp;AP$2&amp;"'!O"&amp;ROW(AQ20))</f>
        <v>4</v>
      </c>
      <c r="AT17" s="53">
        <f t="shared" ca="1" si="0"/>
        <v>2015</v>
      </c>
      <c r="AU17" s="53">
        <v>2</v>
      </c>
      <c r="AW17" s="53">
        <f t="shared" ca="1" si="1"/>
        <v>2015</v>
      </c>
      <c r="AX17" s="53">
        <v>2</v>
      </c>
    </row>
    <row r="18" spans="2:50">
      <c r="B18" s="53" cm="1">
        <f t="array" aca="1" ref="B18" ca="1">INDIRECT("'"&amp;B$2&amp;"'!B"&amp;ROW(A21))</f>
        <v>2016</v>
      </c>
      <c r="C18" s="175" cm="1">
        <f t="array" aca="1" ref="C18" ca="1">INDIRECT("'"&amp;B$2&amp;"'!N"&amp;ROW(B21))</f>
        <v>10</v>
      </c>
      <c r="D18" s="48" cm="1">
        <f t="array" aca="1" ref="D18" ca="1">INDIRECT("'"&amp;B$2&amp;"'!O"&amp;ROW(C21))</f>
        <v>9</v>
      </c>
      <c r="G18" s="53" cm="1">
        <f t="array" aca="1" ref="G18" ca="1">INDIRECT("'"&amp;G$2&amp;"'!B"&amp;ROW(F21))</f>
        <v>2016</v>
      </c>
      <c r="H18" s="175" cm="1">
        <f t="array" aca="1" ref="H18" ca="1">INDIRECT("'"&amp;G$2&amp;"'!N"&amp;ROW(G21))</f>
        <v>10</v>
      </c>
      <c r="I18" s="48" cm="1">
        <f t="array" aca="1" ref="I18" ca="1">INDIRECT("'"&amp;G$2&amp;"'!o"&amp;ROW(H21))</f>
        <v>9</v>
      </c>
      <c r="L18" s="53" cm="1">
        <f t="array" aca="1" ref="L18" ca="1">INDIRECT("'"&amp;L$2&amp;"'!B"&amp;ROW(K21))</f>
        <v>2016</v>
      </c>
      <c r="M18" s="175" cm="1">
        <f t="array" aca="1" ref="M18" ca="1">INDIRECT("'"&amp;L$2&amp;"'!N"&amp;ROW(L21))</f>
        <v>8</v>
      </c>
      <c r="N18" s="48" cm="1">
        <f t="array" aca="1" ref="N18" ca="1">INDIRECT("'"&amp;L$2&amp;"'!O"&amp;ROW(M21))</f>
        <v>7</v>
      </c>
      <c r="Q18" s="53" cm="1">
        <f t="array" aca="1" ref="Q18" ca="1">INDIRECT("'"&amp;Q$2&amp;"'!B"&amp;ROW(P21))</f>
        <v>2016</v>
      </c>
      <c r="R18" s="175" cm="1">
        <f t="array" aca="1" ref="R18" ca="1">INDIRECT("'"&amp;Q$2&amp;"'!N"&amp;ROW(Q21))</f>
        <v>10</v>
      </c>
      <c r="S18" s="48" cm="1">
        <f t="array" aca="1" ref="S18" ca="1">INDIRECT("'"&amp;Q$2&amp;"'!O"&amp;ROW(R21))</f>
        <v>9</v>
      </c>
      <c r="V18" s="53" cm="1">
        <f t="array" aca="1" ref="V18" ca="1">INDIRECT("'"&amp;V$2&amp;"'!B"&amp;ROW(U21))</f>
        <v>2016</v>
      </c>
      <c r="W18" s="175" cm="1">
        <f t="array" aca="1" ref="W18" ca="1">INDIRECT("'"&amp;V$2&amp;"'!N"&amp;ROW(V21))</f>
        <v>8</v>
      </c>
      <c r="X18" s="48" cm="1">
        <f t="array" aca="1" ref="X18" ca="1">INDIRECT("'"&amp;V$2&amp;"'!O"&amp;ROW(W21))</f>
        <v>7</v>
      </c>
      <c r="AA18" s="53" cm="1">
        <f t="array" aca="1" ref="AA18" ca="1">INDIRECT("'"&amp;AA$2&amp;"'!B"&amp;ROW(Z21))</f>
        <v>2016</v>
      </c>
      <c r="AB18" s="175" cm="1">
        <f t="array" aca="1" ref="AB18" ca="1">INDIRECT("'"&amp;AA$2&amp;"'!N"&amp;ROW(AA21))</f>
        <v>10</v>
      </c>
      <c r="AC18" s="48" cm="1">
        <f t="array" aca="1" ref="AC18" ca="1">INDIRECT("'"&amp;AA$2&amp;"'!O"&amp;ROW(AB21))</f>
        <v>9</v>
      </c>
      <c r="AF18" s="53" cm="1">
        <f t="array" aca="1" ref="AF18" ca="1">INDIRECT("'"&amp;AF$2&amp;"'!B"&amp;ROW(AE21))</f>
        <v>2016</v>
      </c>
      <c r="AG18" s="175" cm="1">
        <f t="array" aca="1" ref="AG18" ca="1">INDIRECT("'"&amp;AF$2&amp;"'!N"&amp;ROW(AF21))</f>
        <v>10</v>
      </c>
      <c r="AH18" s="48" cm="1">
        <f t="array" aca="1" ref="AH18" ca="1">INDIRECT("'"&amp;AF$2&amp;"'!O"&amp;ROW(AG21))</f>
        <v>9</v>
      </c>
      <c r="AK18" s="53" cm="1">
        <f t="array" aca="1" ref="AK18" ca="1">INDIRECT("'"&amp;AK$2&amp;"'!B"&amp;ROW(AJ21))</f>
        <v>2016</v>
      </c>
      <c r="AL18" s="175" cm="1">
        <f t="array" aca="1" ref="AL18" ca="1">INDIRECT("'"&amp;AK$2&amp;"'!N"&amp;ROW(AK21))</f>
        <v>8</v>
      </c>
      <c r="AM18" s="48" cm="1">
        <f t="array" aca="1" ref="AM18" ca="1">INDIRECT("'"&amp;AK$2&amp;"'!O"&amp;ROW(AL21))</f>
        <v>7</v>
      </c>
      <c r="AP18" s="53" cm="1">
        <f t="array" aca="1" ref="AP18" ca="1">INDIRECT("'"&amp;AP$2&amp;"'!B"&amp;ROW(AO21))</f>
        <v>2016</v>
      </c>
      <c r="AQ18" s="175" cm="1">
        <f t="array" aca="1" ref="AQ18" ca="1">INDIRECT("'"&amp;AP$2&amp;"'!N"&amp;ROW(AP21))</f>
        <v>5</v>
      </c>
      <c r="AR18" s="48" cm="1">
        <f t="array" aca="1" ref="AR18" ca="1">INDIRECT("'"&amp;AP$2&amp;"'!O"&amp;ROW(AQ21))</f>
        <v>4</v>
      </c>
      <c r="AT18" s="53">
        <f t="shared" ca="1" si="0"/>
        <v>2016</v>
      </c>
      <c r="AU18" s="53">
        <v>2</v>
      </c>
      <c r="AW18" s="53">
        <f t="shared" ca="1" si="1"/>
        <v>2016</v>
      </c>
      <c r="AX18" s="53">
        <v>2</v>
      </c>
    </row>
    <row r="19" spans="2:50">
      <c r="B19" s="53" cm="1">
        <f t="array" aca="1" ref="B19" ca="1">INDIRECT("'"&amp;B$2&amp;"'!B"&amp;ROW(A22))</f>
        <v>2017</v>
      </c>
      <c r="C19" s="175" cm="1">
        <f t="array" aca="1" ref="C19" ca="1">INDIRECT("'"&amp;B$2&amp;"'!N"&amp;ROW(B22))</f>
        <v>10</v>
      </c>
      <c r="D19" s="48" cm="1">
        <f t="array" aca="1" ref="D19" ca="1">INDIRECT("'"&amp;B$2&amp;"'!O"&amp;ROW(C22))</f>
        <v>9</v>
      </c>
      <c r="G19" s="53" cm="1">
        <f t="array" aca="1" ref="G19" ca="1">INDIRECT("'"&amp;G$2&amp;"'!B"&amp;ROW(F22))</f>
        <v>2017</v>
      </c>
      <c r="H19" s="175" cm="1">
        <f t="array" aca="1" ref="H19" ca="1">INDIRECT("'"&amp;G$2&amp;"'!N"&amp;ROW(G22))</f>
        <v>10</v>
      </c>
      <c r="I19" s="48" cm="1">
        <f t="array" aca="1" ref="I19" ca="1">INDIRECT("'"&amp;G$2&amp;"'!o"&amp;ROW(H22))</f>
        <v>9</v>
      </c>
      <c r="L19" s="53" cm="1">
        <f t="array" aca="1" ref="L19" ca="1">INDIRECT("'"&amp;L$2&amp;"'!B"&amp;ROW(K22))</f>
        <v>2017</v>
      </c>
      <c r="M19" s="175" cm="1">
        <f t="array" aca="1" ref="M19" ca="1">INDIRECT("'"&amp;L$2&amp;"'!N"&amp;ROW(L22))</f>
        <v>8</v>
      </c>
      <c r="N19" s="48" cm="1">
        <f t="array" aca="1" ref="N19" ca="1">INDIRECT("'"&amp;L$2&amp;"'!O"&amp;ROW(M22))</f>
        <v>7</v>
      </c>
      <c r="Q19" s="53" cm="1">
        <f t="array" aca="1" ref="Q19" ca="1">INDIRECT("'"&amp;Q$2&amp;"'!B"&amp;ROW(P22))</f>
        <v>2017</v>
      </c>
      <c r="R19" s="175" cm="1">
        <f t="array" aca="1" ref="R19" ca="1">INDIRECT("'"&amp;Q$2&amp;"'!N"&amp;ROW(Q22))</f>
        <v>10</v>
      </c>
      <c r="S19" s="48" cm="1">
        <f t="array" aca="1" ref="S19" ca="1">INDIRECT("'"&amp;Q$2&amp;"'!O"&amp;ROW(R22))</f>
        <v>9</v>
      </c>
      <c r="V19" s="53" cm="1">
        <f t="array" aca="1" ref="V19" ca="1">INDIRECT("'"&amp;V$2&amp;"'!B"&amp;ROW(U22))</f>
        <v>2017</v>
      </c>
      <c r="W19" s="175" cm="1">
        <f t="array" aca="1" ref="W19" ca="1">INDIRECT("'"&amp;V$2&amp;"'!N"&amp;ROW(V22))</f>
        <v>8</v>
      </c>
      <c r="X19" s="48" cm="1">
        <f t="array" aca="1" ref="X19" ca="1">INDIRECT("'"&amp;V$2&amp;"'!O"&amp;ROW(W22))</f>
        <v>7</v>
      </c>
      <c r="AA19" s="53" cm="1">
        <f t="array" aca="1" ref="AA19" ca="1">INDIRECT("'"&amp;AA$2&amp;"'!B"&amp;ROW(Z22))</f>
        <v>2017</v>
      </c>
      <c r="AB19" s="175" cm="1">
        <f t="array" aca="1" ref="AB19" ca="1">INDIRECT("'"&amp;AA$2&amp;"'!N"&amp;ROW(AA22))</f>
        <v>10</v>
      </c>
      <c r="AC19" s="48" cm="1">
        <f t="array" aca="1" ref="AC19" ca="1">INDIRECT("'"&amp;AA$2&amp;"'!O"&amp;ROW(AB22))</f>
        <v>9</v>
      </c>
      <c r="AF19" s="53" cm="1">
        <f t="array" aca="1" ref="AF19" ca="1">INDIRECT("'"&amp;AF$2&amp;"'!B"&amp;ROW(AE22))</f>
        <v>2017</v>
      </c>
      <c r="AG19" s="175" cm="1">
        <f t="array" aca="1" ref="AG19" ca="1">INDIRECT("'"&amp;AF$2&amp;"'!N"&amp;ROW(AF22))</f>
        <v>10</v>
      </c>
      <c r="AH19" s="48" cm="1">
        <f t="array" aca="1" ref="AH19" ca="1">INDIRECT("'"&amp;AF$2&amp;"'!O"&amp;ROW(AG22))</f>
        <v>9</v>
      </c>
      <c r="AK19" s="53" cm="1">
        <f t="array" aca="1" ref="AK19" ca="1">INDIRECT("'"&amp;AK$2&amp;"'!B"&amp;ROW(AJ22))</f>
        <v>2017</v>
      </c>
      <c r="AL19" s="175" cm="1">
        <f t="array" aca="1" ref="AL19" ca="1">INDIRECT("'"&amp;AK$2&amp;"'!N"&amp;ROW(AK22))</f>
        <v>8</v>
      </c>
      <c r="AM19" s="48" cm="1">
        <f t="array" aca="1" ref="AM19" ca="1">INDIRECT("'"&amp;AK$2&amp;"'!O"&amp;ROW(AL22))</f>
        <v>7</v>
      </c>
      <c r="AP19" s="53" cm="1">
        <f t="array" aca="1" ref="AP19" ca="1">INDIRECT("'"&amp;AP$2&amp;"'!B"&amp;ROW(AO22))</f>
        <v>2017</v>
      </c>
      <c r="AQ19" s="175" cm="1">
        <f t="array" aca="1" ref="AQ19" ca="1">INDIRECT("'"&amp;AP$2&amp;"'!N"&amp;ROW(AP22))</f>
        <v>5</v>
      </c>
      <c r="AR19" s="48" cm="1">
        <f t="array" aca="1" ref="AR19" ca="1">INDIRECT("'"&amp;AP$2&amp;"'!O"&amp;ROW(AQ22))</f>
        <v>4</v>
      </c>
      <c r="AT19" s="53">
        <f t="shared" ca="1" si="0"/>
        <v>2017</v>
      </c>
      <c r="AU19" s="53">
        <v>2</v>
      </c>
      <c r="AW19" s="53">
        <f t="shared" ca="1" si="1"/>
        <v>2017</v>
      </c>
      <c r="AX19" s="53">
        <v>2</v>
      </c>
    </row>
    <row r="20" spans="2:50">
      <c r="B20" s="53" cm="1">
        <f t="array" aca="1" ref="B20" ca="1">INDIRECT("'"&amp;B$2&amp;"'!B"&amp;ROW(A23))</f>
        <v>2018</v>
      </c>
      <c r="C20" s="175" cm="1">
        <f t="array" aca="1" ref="C20" ca="1">INDIRECT("'"&amp;B$2&amp;"'!N"&amp;ROW(B23))</f>
        <v>10</v>
      </c>
      <c r="D20" s="48" cm="1">
        <f t="array" aca="1" ref="D20" ca="1">INDIRECT("'"&amp;B$2&amp;"'!O"&amp;ROW(C23))</f>
        <v>9</v>
      </c>
      <c r="G20" s="53" cm="1">
        <f t="array" aca="1" ref="G20" ca="1">INDIRECT("'"&amp;G$2&amp;"'!B"&amp;ROW(F23))</f>
        <v>2018</v>
      </c>
      <c r="H20" s="175" cm="1">
        <f t="array" aca="1" ref="H20" ca="1">INDIRECT("'"&amp;G$2&amp;"'!N"&amp;ROW(G23))</f>
        <v>10</v>
      </c>
      <c r="I20" s="48" cm="1">
        <f t="array" aca="1" ref="I20" ca="1">INDIRECT("'"&amp;G$2&amp;"'!o"&amp;ROW(H23))</f>
        <v>9</v>
      </c>
      <c r="L20" s="53" cm="1">
        <f t="array" aca="1" ref="L20" ca="1">INDIRECT("'"&amp;L$2&amp;"'!B"&amp;ROW(K23))</f>
        <v>2018</v>
      </c>
      <c r="M20" s="175" cm="1">
        <f t="array" aca="1" ref="M20" ca="1">INDIRECT("'"&amp;L$2&amp;"'!N"&amp;ROW(L23))</f>
        <v>8</v>
      </c>
      <c r="N20" s="48" cm="1">
        <f t="array" aca="1" ref="N20" ca="1">INDIRECT("'"&amp;L$2&amp;"'!O"&amp;ROW(M23))</f>
        <v>7</v>
      </c>
      <c r="Q20" s="53" cm="1">
        <f t="array" aca="1" ref="Q20" ca="1">INDIRECT("'"&amp;Q$2&amp;"'!B"&amp;ROW(P23))</f>
        <v>2018</v>
      </c>
      <c r="R20" s="175" cm="1">
        <f t="array" aca="1" ref="R20" ca="1">INDIRECT("'"&amp;Q$2&amp;"'!N"&amp;ROW(Q23))</f>
        <v>10</v>
      </c>
      <c r="S20" s="48" cm="1">
        <f t="array" aca="1" ref="S20" ca="1">INDIRECT("'"&amp;Q$2&amp;"'!O"&amp;ROW(R23))</f>
        <v>9</v>
      </c>
      <c r="V20" s="53" cm="1">
        <f t="array" aca="1" ref="V20" ca="1">INDIRECT("'"&amp;V$2&amp;"'!B"&amp;ROW(U23))</f>
        <v>2018</v>
      </c>
      <c r="W20" s="175" cm="1">
        <f t="array" aca="1" ref="W20" ca="1">INDIRECT("'"&amp;V$2&amp;"'!N"&amp;ROW(V23))</f>
        <v>8</v>
      </c>
      <c r="X20" s="48" cm="1">
        <f t="array" aca="1" ref="X20" ca="1">INDIRECT("'"&amp;V$2&amp;"'!O"&amp;ROW(W23))</f>
        <v>7</v>
      </c>
      <c r="AA20" s="53" cm="1">
        <f t="array" aca="1" ref="AA20" ca="1">INDIRECT("'"&amp;AA$2&amp;"'!B"&amp;ROW(Z23))</f>
        <v>2018</v>
      </c>
      <c r="AB20" s="175" cm="1">
        <f t="array" aca="1" ref="AB20" ca="1">INDIRECT("'"&amp;AA$2&amp;"'!N"&amp;ROW(AA23))</f>
        <v>10</v>
      </c>
      <c r="AC20" s="48" cm="1">
        <f t="array" aca="1" ref="AC20" ca="1">INDIRECT("'"&amp;AA$2&amp;"'!O"&amp;ROW(AB23))</f>
        <v>9</v>
      </c>
      <c r="AF20" s="53" cm="1">
        <f t="array" aca="1" ref="AF20" ca="1">INDIRECT("'"&amp;AF$2&amp;"'!B"&amp;ROW(AE23))</f>
        <v>2018</v>
      </c>
      <c r="AG20" s="175" cm="1">
        <f t="array" aca="1" ref="AG20" ca="1">INDIRECT("'"&amp;AF$2&amp;"'!N"&amp;ROW(AF23))</f>
        <v>10</v>
      </c>
      <c r="AH20" s="48" cm="1">
        <f t="array" aca="1" ref="AH20" ca="1">INDIRECT("'"&amp;AF$2&amp;"'!O"&amp;ROW(AG23))</f>
        <v>9</v>
      </c>
      <c r="AK20" s="53" cm="1">
        <f t="array" aca="1" ref="AK20" ca="1">INDIRECT("'"&amp;AK$2&amp;"'!B"&amp;ROW(AJ23))</f>
        <v>2018</v>
      </c>
      <c r="AL20" s="175" cm="1">
        <f t="array" aca="1" ref="AL20" ca="1">INDIRECT("'"&amp;AK$2&amp;"'!N"&amp;ROW(AK23))</f>
        <v>8</v>
      </c>
      <c r="AM20" s="48" cm="1">
        <f t="array" aca="1" ref="AM20" ca="1">INDIRECT("'"&amp;AK$2&amp;"'!O"&amp;ROW(AL23))</f>
        <v>7</v>
      </c>
      <c r="AP20" s="53" cm="1">
        <f t="array" aca="1" ref="AP20" ca="1">INDIRECT("'"&amp;AP$2&amp;"'!B"&amp;ROW(AO23))</f>
        <v>2018</v>
      </c>
      <c r="AQ20" s="175" cm="1">
        <f t="array" aca="1" ref="AQ20" ca="1">INDIRECT("'"&amp;AP$2&amp;"'!N"&amp;ROW(AP23))</f>
        <v>5</v>
      </c>
      <c r="AR20" s="48" cm="1">
        <f t="array" aca="1" ref="AR20" ca="1">INDIRECT("'"&amp;AP$2&amp;"'!O"&amp;ROW(AQ23))</f>
        <v>4</v>
      </c>
      <c r="AT20" s="53">
        <f t="shared" ca="1" si="0"/>
        <v>2018</v>
      </c>
      <c r="AU20" s="53">
        <v>2</v>
      </c>
      <c r="AW20" s="53">
        <f t="shared" ca="1" si="1"/>
        <v>2018</v>
      </c>
      <c r="AX20" s="53">
        <v>2</v>
      </c>
    </row>
    <row r="21" spans="2:50">
      <c r="B21" s="53" cm="1">
        <f t="array" aca="1" ref="B21" ca="1">INDIRECT("'"&amp;B$2&amp;"'!B"&amp;ROW(A24))</f>
        <v>2019</v>
      </c>
      <c r="C21" s="175" cm="1">
        <f t="array" aca="1" ref="C21" ca="1">INDIRECT("'"&amp;B$2&amp;"'!N"&amp;ROW(B24))</f>
        <v>10</v>
      </c>
      <c r="D21" s="48" cm="1">
        <f t="array" aca="1" ref="D21" ca="1">INDIRECT("'"&amp;B$2&amp;"'!O"&amp;ROW(C24))</f>
        <v>9</v>
      </c>
      <c r="G21" s="53" cm="1">
        <f t="array" aca="1" ref="G21" ca="1">INDIRECT("'"&amp;G$2&amp;"'!B"&amp;ROW(F24))</f>
        <v>2019</v>
      </c>
      <c r="H21" s="175" cm="1">
        <f t="array" aca="1" ref="H21" ca="1">INDIRECT("'"&amp;G$2&amp;"'!N"&amp;ROW(G24))</f>
        <v>10</v>
      </c>
      <c r="I21" s="48" cm="1">
        <f t="array" aca="1" ref="I21" ca="1">INDIRECT("'"&amp;G$2&amp;"'!o"&amp;ROW(H24))</f>
        <v>9</v>
      </c>
      <c r="L21" s="53" cm="1">
        <f t="array" aca="1" ref="L21" ca="1">INDIRECT("'"&amp;L$2&amp;"'!B"&amp;ROW(K24))</f>
        <v>2019</v>
      </c>
      <c r="M21" s="175" cm="1">
        <f t="array" aca="1" ref="M21" ca="1">INDIRECT("'"&amp;L$2&amp;"'!N"&amp;ROW(L24))</f>
        <v>8</v>
      </c>
      <c r="N21" s="48" cm="1">
        <f t="array" aca="1" ref="N21" ca="1">INDIRECT("'"&amp;L$2&amp;"'!O"&amp;ROW(M24))</f>
        <v>7</v>
      </c>
      <c r="Q21" s="53" cm="1">
        <f t="array" aca="1" ref="Q21" ca="1">INDIRECT("'"&amp;Q$2&amp;"'!B"&amp;ROW(P24))</f>
        <v>2019</v>
      </c>
      <c r="R21" s="175" cm="1">
        <f t="array" aca="1" ref="R21" ca="1">INDIRECT("'"&amp;Q$2&amp;"'!N"&amp;ROW(Q24))</f>
        <v>10</v>
      </c>
      <c r="S21" s="48" cm="1">
        <f t="array" aca="1" ref="S21" ca="1">INDIRECT("'"&amp;Q$2&amp;"'!O"&amp;ROW(R24))</f>
        <v>9</v>
      </c>
      <c r="V21" s="53" cm="1">
        <f t="array" aca="1" ref="V21" ca="1">INDIRECT("'"&amp;V$2&amp;"'!B"&amp;ROW(U24))</f>
        <v>2019</v>
      </c>
      <c r="W21" s="175" cm="1">
        <f t="array" aca="1" ref="W21" ca="1">INDIRECT("'"&amp;V$2&amp;"'!N"&amp;ROW(V24))</f>
        <v>8</v>
      </c>
      <c r="X21" s="48" cm="1">
        <f t="array" aca="1" ref="X21" ca="1">INDIRECT("'"&amp;V$2&amp;"'!O"&amp;ROW(W24))</f>
        <v>7</v>
      </c>
      <c r="AA21" s="53" cm="1">
        <f t="array" aca="1" ref="AA21" ca="1">INDIRECT("'"&amp;AA$2&amp;"'!B"&amp;ROW(Z24))</f>
        <v>2019</v>
      </c>
      <c r="AB21" s="175" cm="1">
        <f t="array" aca="1" ref="AB21" ca="1">INDIRECT("'"&amp;AA$2&amp;"'!N"&amp;ROW(AA24))</f>
        <v>10</v>
      </c>
      <c r="AC21" s="48" cm="1">
        <f t="array" aca="1" ref="AC21" ca="1">INDIRECT("'"&amp;AA$2&amp;"'!O"&amp;ROW(AB24))</f>
        <v>9</v>
      </c>
      <c r="AF21" s="53" cm="1">
        <f t="array" aca="1" ref="AF21" ca="1">INDIRECT("'"&amp;AF$2&amp;"'!B"&amp;ROW(AE24))</f>
        <v>2019</v>
      </c>
      <c r="AG21" s="175" cm="1">
        <f t="array" aca="1" ref="AG21" ca="1">INDIRECT("'"&amp;AF$2&amp;"'!N"&amp;ROW(AF24))</f>
        <v>10</v>
      </c>
      <c r="AH21" s="48" cm="1">
        <f t="array" aca="1" ref="AH21" ca="1">INDIRECT("'"&amp;AF$2&amp;"'!O"&amp;ROW(AG24))</f>
        <v>9</v>
      </c>
      <c r="AK21" s="53" cm="1">
        <f t="array" aca="1" ref="AK21" ca="1">INDIRECT("'"&amp;AK$2&amp;"'!B"&amp;ROW(AJ24))</f>
        <v>2019</v>
      </c>
      <c r="AL21" s="175" cm="1">
        <f t="array" aca="1" ref="AL21" ca="1">INDIRECT("'"&amp;AK$2&amp;"'!N"&amp;ROW(AK24))</f>
        <v>8</v>
      </c>
      <c r="AM21" s="48" cm="1">
        <f t="array" aca="1" ref="AM21" ca="1">INDIRECT("'"&amp;AK$2&amp;"'!O"&amp;ROW(AL24))</f>
        <v>7</v>
      </c>
      <c r="AP21" s="53" cm="1">
        <f t="array" aca="1" ref="AP21" ca="1">INDIRECT("'"&amp;AP$2&amp;"'!B"&amp;ROW(AO24))</f>
        <v>2019</v>
      </c>
      <c r="AQ21" s="175" cm="1">
        <f t="array" aca="1" ref="AQ21" ca="1">INDIRECT("'"&amp;AP$2&amp;"'!N"&amp;ROW(AP24))</f>
        <v>5</v>
      </c>
      <c r="AR21" s="48" cm="1">
        <f t="array" aca="1" ref="AR21" ca="1">INDIRECT("'"&amp;AP$2&amp;"'!O"&amp;ROW(AQ24))</f>
        <v>4</v>
      </c>
      <c r="AT21" s="53">
        <f t="shared" ca="1" si="0"/>
        <v>2019</v>
      </c>
      <c r="AU21" s="53">
        <v>2</v>
      </c>
      <c r="AW21" s="53">
        <f t="shared" ca="1" si="1"/>
        <v>2019</v>
      </c>
      <c r="AX21" s="53">
        <v>2</v>
      </c>
    </row>
    <row r="22" spans="2:50">
      <c r="B22" s="53" cm="1">
        <f t="array" aca="1" ref="B22" ca="1">INDIRECT("'"&amp;B$2&amp;"'!B"&amp;ROW(A25))</f>
        <v>2020</v>
      </c>
      <c r="C22" s="175" cm="1">
        <f t="array" aca="1" ref="C22" ca="1">INDIRECT("'"&amp;B$2&amp;"'!N"&amp;ROW(B25))</f>
        <v>10</v>
      </c>
      <c r="D22" s="48" cm="1">
        <f t="array" aca="1" ref="D22" ca="1">INDIRECT("'"&amp;B$2&amp;"'!O"&amp;ROW(C25))</f>
        <v>9</v>
      </c>
      <c r="G22" s="53" cm="1">
        <f t="array" aca="1" ref="G22" ca="1">INDIRECT("'"&amp;G$2&amp;"'!B"&amp;ROW(F25))</f>
        <v>2020</v>
      </c>
      <c r="H22" s="175" cm="1">
        <f t="array" aca="1" ref="H22" ca="1">INDIRECT("'"&amp;G$2&amp;"'!N"&amp;ROW(G25))</f>
        <v>10</v>
      </c>
      <c r="I22" s="48" cm="1">
        <f t="array" aca="1" ref="I22" ca="1">INDIRECT("'"&amp;G$2&amp;"'!o"&amp;ROW(H25))</f>
        <v>9</v>
      </c>
      <c r="L22" s="53" cm="1">
        <f t="array" aca="1" ref="L22" ca="1">INDIRECT("'"&amp;L$2&amp;"'!B"&amp;ROW(K25))</f>
        <v>2020</v>
      </c>
      <c r="M22" s="175" cm="1">
        <f t="array" aca="1" ref="M22" ca="1">INDIRECT("'"&amp;L$2&amp;"'!N"&amp;ROW(L25))</f>
        <v>8</v>
      </c>
      <c r="N22" s="48" cm="1">
        <f t="array" aca="1" ref="N22" ca="1">INDIRECT("'"&amp;L$2&amp;"'!O"&amp;ROW(M25))</f>
        <v>7</v>
      </c>
      <c r="Q22" s="53" cm="1">
        <f t="array" aca="1" ref="Q22" ca="1">INDIRECT("'"&amp;Q$2&amp;"'!B"&amp;ROW(P25))</f>
        <v>2020</v>
      </c>
      <c r="R22" s="175" cm="1">
        <f t="array" aca="1" ref="R22" ca="1">INDIRECT("'"&amp;Q$2&amp;"'!N"&amp;ROW(Q25))</f>
        <v>10</v>
      </c>
      <c r="S22" s="48" cm="1">
        <f t="array" aca="1" ref="S22" ca="1">INDIRECT("'"&amp;Q$2&amp;"'!O"&amp;ROW(R25))</f>
        <v>9</v>
      </c>
      <c r="V22" s="53" cm="1">
        <f t="array" aca="1" ref="V22" ca="1">INDIRECT("'"&amp;V$2&amp;"'!B"&amp;ROW(U25))</f>
        <v>2020</v>
      </c>
      <c r="W22" s="175" cm="1">
        <f t="array" aca="1" ref="W22" ca="1">INDIRECT("'"&amp;V$2&amp;"'!N"&amp;ROW(V25))</f>
        <v>8</v>
      </c>
      <c r="X22" s="48" cm="1">
        <f t="array" aca="1" ref="X22" ca="1">INDIRECT("'"&amp;V$2&amp;"'!O"&amp;ROW(W25))</f>
        <v>7</v>
      </c>
      <c r="AA22" s="53" cm="1">
        <f t="array" aca="1" ref="AA22" ca="1">INDIRECT("'"&amp;AA$2&amp;"'!B"&amp;ROW(Z25))</f>
        <v>2020</v>
      </c>
      <c r="AB22" s="175" cm="1">
        <f t="array" aca="1" ref="AB22" ca="1">INDIRECT("'"&amp;AA$2&amp;"'!N"&amp;ROW(AA25))</f>
        <v>10</v>
      </c>
      <c r="AC22" s="48" cm="1">
        <f t="array" aca="1" ref="AC22" ca="1">INDIRECT("'"&amp;AA$2&amp;"'!O"&amp;ROW(AB25))</f>
        <v>9</v>
      </c>
      <c r="AF22" s="53" cm="1">
        <f t="array" aca="1" ref="AF22" ca="1">INDIRECT("'"&amp;AF$2&amp;"'!B"&amp;ROW(AE25))</f>
        <v>2020</v>
      </c>
      <c r="AG22" s="175" cm="1">
        <f t="array" aca="1" ref="AG22" ca="1">INDIRECT("'"&amp;AF$2&amp;"'!N"&amp;ROW(AF25))</f>
        <v>10</v>
      </c>
      <c r="AH22" s="48" cm="1">
        <f t="array" aca="1" ref="AH22" ca="1">INDIRECT("'"&amp;AF$2&amp;"'!O"&amp;ROW(AG25))</f>
        <v>9</v>
      </c>
      <c r="AK22" s="53" cm="1">
        <f t="array" aca="1" ref="AK22" ca="1">INDIRECT("'"&amp;AK$2&amp;"'!B"&amp;ROW(AJ25))</f>
        <v>2020</v>
      </c>
      <c r="AL22" s="175" cm="1">
        <f t="array" aca="1" ref="AL22" ca="1">INDIRECT("'"&amp;AK$2&amp;"'!N"&amp;ROW(AK25))</f>
        <v>8</v>
      </c>
      <c r="AM22" s="48" cm="1">
        <f t="array" aca="1" ref="AM22" ca="1">INDIRECT("'"&amp;AK$2&amp;"'!O"&amp;ROW(AL25))</f>
        <v>7</v>
      </c>
      <c r="AP22" s="53" cm="1">
        <f t="array" aca="1" ref="AP22" ca="1">INDIRECT("'"&amp;AP$2&amp;"'!B"&amp;ROW(AO25))</f>
        <v>2020</v>
      </c>
      <c r="AQ22" s="175" cm="1">
        <f t="array" aca="1" ref="AQ22" ca="1">INDIRECT("'"&amp;AP$2&amp;"'!N"&amp;ROW(AP25))</f>
        <v>5</v>
      </c>
      <c r="AR22" s="48" cm="1">
        <f t="array" aca="1" ref="AR22" ca="1">INDIRECT("'"&amp;AP$2&amp;"'!O"&amp;ROW(AQ25))</f>
        <v>4</v>
      </c>
      <c r="AT22" s="53">
        <f t="shared" ca="1" si="0"/>
        <v>2020</v>
      </c>
      <c r="AU22" s="53">
        <v>2</v>
      </c>
      <c r="AW22" s="53">
        <f t="shared" ca="1" si="1"/>
        <v>2020</v>
      </c>
      <c r="AX22" s="53">
        <v>2</v>
      </c>
    </row>
    <row r="23" spans="2:50">
      <c r="B23" s="53" cm="1">
        <f t="array" aca="1" ref="B23" ca="1">INDIRECT("'"&amp;B$2&amp;"'!B"&amp;ROW(A26))</f>
        <v>2021</v>
      </c>
      <c r="C23" s="175" cm="1">
        <f t="array" aca="1" ref="C23" ca="1">INDIRECT("'"&amp;B$2&amp;"'!N"&amp;ROW(B26))</f>
        <v>10</v>
      </c>
      <c r="D23" s="48" cm="1">
        <f t="array" aca="1" ref="D23" ca="1">INDIRECT("'"&amp;B$2&amp;"'!O"&amp;ROW(C26))</f>
        <v>9</v>
      </c>
      <c r="G23" s="53" cm="1">
        <f t="array" aca="1" ref="G23" ca="1">INDIRECT("'"&amp;G$2&amp;"'!B"&amp;ROW(F26))</f>
        <v>2021</v>
      </c>
      <c r="H23" s="175" cm="1">
        <f t="array" aca="1" ref="H23" ca="1">INDIRECT("'"&amp;G$2&amp;"'!N"&amp;ROW(G26))</f>
        <v>10</v>
      </c>
      <c r="I23" s="48" cm="1">
        <f t="array" aca="1" ref="I23" ca="1">INDIRECT("'"&amp;G$2&amp;"'!o"&amp;ROW(H26))</f>
        <v>9</v>
      </c>
      <c r="L23" s="53" cm="1">
        <f t="array" aca="1" ref="L23" ca="1">INDIRECT("'"&amp;L$2&amp;"'!B"&amp;ROW(K26))</f>
        <v>2021</v>
      </c>
      <c r="M23" s="175" cm="1">
        <f t="array" aca="1" ref="M23" ca="1">INDIRECT("'"&amp;L$2&amp;"'!N"&amp;ROW(L26))</f>
        <v>8</v>
      </c>
      <c r="N23" s="48" cm="1">
        <f t="array" aca="1" ref="N23" ca="1">INDIRECT("'"&amp;L$2&amp;"'!O"&amp;ROW(M26))</f>
        <v>7</v>
      </c>
      <c r="Q23" s="53" cm="1">
        <f t="array" aca="1" ref="Q23" ca="1">INDIRECT("'"&amp;Q$2&amp;"'!B"&amp;ROW(P26))</f>
        <v>2021</v>
      </c>
      <c r="R23" s="175" cm="1">
        <f t="array" aca="1" ref="R23" ca="1">INDIRECT("'"&amp;Q$2&amp;"'!N"&amp;ROW(Q26))</f>
        <v>10</v>
      </c>
      <c r="S23" s="48" cm="1">
        <f t="array" aca="1" ref="S23" ca="1">INDIRECT("'"&amp;Q$2&amp;"'!O"&amp;ROW(R26))</f>
        <v>9</v>
      </c>
      <c r="V23" s="53" cm="1">
        <f t="array" aca="1" ref="V23" ca="1">INDIRECT("'"&amp;V$2&amp;"'!B"&amp;ROW(U26))</f>
        <v>2021</v>
      </c>
      <c r="W23" s="175" cm="1">
        <f t="array" aca="1" ref="W23" ca="1">INDIRECT("'"&amp;V$2&amp;"'!N"&amp;ROW(V26))</f>
        <v>8</v>
      </c>
      <c r="X23" s="48" cm="1">
        <f t="array" aca="1" ref="X23" ca="1">INDIRECT("'"&amp;V$2&amp;"'!O"&amp;ROW(W26))</f>
        <v>7</v>
      </c>
      <c r="AA23" s="53" cm="1">
        <f t="array" aca="1" ref="AA23" ca="1">INDIRECT("'"&amp;AA$2&amp;"'!B"&amp;ROW(Z26))</f>
        <v>2021</v>
      </c>
      <c r="AB23" s="175" cm="1">
        <f t="array" aca="1" ref="AB23" ca="1">INDIRECT("'"&amp;AA$2&amp;"'!N"&amp;ROW(AA26))</f>
        <v>10</v>
      </c>
      <c r="AC23" s="48" cm="1">
        <f t="array" aca="1" ref="AC23" ca="1">INDIRECT("'"&amp;AA$2&amp;"'!O"&amp;ROW(AB26))</f>
        <v>9</v>
      </c>
      <c r="AF23" s="53" cm="1">
        <f t="array" aca="1" ref="AF23" ca="1">INDIRECT("'"&amp;AF$2&amp;"'!B"&amp;ROW(AE26))</f>
        <v>2021</v>
      </c>
      <c r="AG23" s="175" cm="1">
        <f t="array" aca="1" ref="AG23" ca="1">INDIRECT("'"&amp;AF$2&amp;"'!N"&amp;ROW(AF26))</f>
        <v>10</v>
      </c>
      <c r="AH23" s="48" cm="1">
        <f t="array" aca="1" ref="AH23" ca="1">INDIRECT("'"&amp;AF$2&amp;"'!O"&amp;ROW(AG26))</f>
        <v>9</v>
      </c>
      <c r="AK23" s="53" cm="1">
        <f t="array" aca="1" ref="AK23" ca="1">INDIRECT("'"&amp;AK$2&amp;"'!B"&amp;ROW(AJ26))</f>
        <v>2021</v>
      </c>
      <c r="AL23" s="175" cm="1">
        <f t="array" aca="1" ref="AL23" ca="1">INDIRECT("'"&amp;AK$2&amp;"'!N"&amp;ROW(AK26))</f>
        <v>8</v>
      </c>
      <c r="AM23" s="48" cm="1">
        <f t="array" aca="1" ref="AM23" ca="1">INDIRECT("'"&amp;AK$2&amp;"'!O"&amp;ROW(AL26))</f>
        <v>7</v>
      </c>
      <c r="AP23" s="53" cm="1">
        <f t="array" aca="1" ref="AP23" ca="1">INDIRECT("'"&amp;AP$2&amp;"'!B"&amp;ROW(AO26))</f>
        <v>2021</v>
      </c>
      <c r="AQ23" s="175" cm="1">
        <f t="array" aca="1" ref="AQ23" ca="1">INDIRECT("'"&amp;AP$2&amp;"'!N"&amp;ROW(AP26))</f>
        <v>5</v>
      </c>
      <c r="AR23" s="48" cm="1">
        <f t="array" aca="1" ref="AR23" ca="1">INDIRECT("'"&amp;AP$2&amp;"'!O"&amp;ROW(AQ26))</f>
        <v>4</v>
      </c>
      <c r="AT23" s="53">
        <f t="shared" ca="1" si="0"/>
        <v>2021</v>
      </c>
      <c r="AU23" s="53">
        <v>2</v>
      </c>
      <c r="AW23" s="53">
        <f t="shared" ca="1" si="1"/>
        <v>2021</v>
      </c>
      <c r="AX23" s="53">
        <v>2</v>
      </c>
    </row>
    <row r="24" spans="2:50">
      <c r="B24" s="54" cm="1">
        <f t="array" aca="1" ref="B24" ca="1">INDIRECT("'"&amp;B$2&amp;"'!B"&amp;ROW(A27))</f>
        <v>2022</v>
      </c>
      <c r="C24" s="176" cm="1">
        <f t="array" aca="1" ref="C24" ca="1">INDIRECT("'"&amp;B$2&amp;"'!N"&amp;ROW(B27))</f>
        <v>10</v>
      </c>
      <c r="D24" s="49" cm="1">
        <f t="array" aca="1" ref="D24" ca="1">INDIRECT("'"&amp;B$2&amp;"'!O"&amp;ROW(C27))</f>
        <v>9</v>
      </c>
      <c r="G24" s="54" cm="1">
        <f t="array" aca="1" ref="G24" ca="1">INDIRECT("'"&amp;G$2&amp;"'!B"&amp;ROW(F27))</f>
        <v>2022</v>
      </c>
      <c r="H24" s="176" cm="1">
        <f t="array" aca="1" ref="H24" ca="1">INDIRECT("'"&amp;G$2&amp;"'!N"&amp;ROW(G27))</f>
        <v>10</v>
      </c>
      <c r="I24" s="49" cm="1">
        <f t="array" aca="1" ref="I24" ca="1">INDIRECT("'"&amp;G$2&amp;"'!o"&amp;ROW(H27))</f>
        <v>9</v>
      </c>
      <c r="L24" s="54" cm="1">
        <f t="array" aca="1" ref="L24" ca="1">INDIRECT("'"&amp;L$2&amp;"'!B"&amp;ROW(K27))</f>
        <v>2022</v>
      </c>
      <c r="M24" s="176" cm="1">
        <f t="array" aca="1" ref="M24" ca="1">INDIRECT("'"&amp;L$2&amp;"'!N"&amp;ROW(L27))</f>
        <v>8</v>
      </c>
      <c r="N24" s="49" cm="1">
        <f t="array" aca="1" ref="N24" ca="1">INDIRECT("'"&amp;L$2&amp;"'!O"&amp;ROW(M27))</f>
        <v>7</v>
      </c>
      <c r="Q24" s="54" cm="1">
        <f t="array" aca="1" ref="Q24" ca="1">INDIRECT("'"&amp;Q$2&amp;"'!B"&amp;ROW(P27))</f>
        <v>2022</v>
      </c>
      <c r="R24" s="176" cm="1">
        <f t="array" aca="1" ref="R24" ca="1">INDIRECT("'"&amp;Q$2&amp;"'!N"&amp;ROW(Q27))</f>
        <v>10</v>
      </c>
      <c r="S24" s="49" cm="1">
        <f t="array" aca="1" ref="S24" ca="1">INDIRECT("'"&amp;Q$2&amp;"'!O"&amp;ROW(R27))</f>
        <v>9</v>
      </c>
      <c r="V24" s="54" cm="1">
        <f t="array" aca="1" ref="V24" ca="1">INDIRECT("'"&amp;V$2&amp;"'!B"&amp;ROW(U27))</f>
        <v>2022</v>
      </c>
      <c r="W24" s="176" cm="1">
        <f t="array" aca="1" ref="W24" ca="1">INDIRECT("'"&amp;V$2&amp;"'!N"&amp;ROW(V27))</f>
        <v>8</v>
      </c>
      <c r="X24" s="49" cm="1">
        <f t="array" aca="1" ref="X24" ca="1">INDIRECT("'"&amp;V$2&amp;"'!O"&amp;ROW(W27))</f>
        <v>7</v>
      </c>
      <c r="AA24" s="54" cm="1">
        <f t="array" aca="1" ref="AA24" ca="1">INDIRECT("'"&amp;AA$2&amp;"'!B"&amp;ROW(Z27))</f>
        <v>2022</v>
      </c>
      <c r="AB24" s="176" cm="1">
        <f t="array" aca="1" ref="AB24" ca="1">INDIRECT("'"&amp;AA$2&amp;"'!N"&amp;ROW(AA27))</f>
        <v>10</v>
      </c>
      <c r="AC24" s="49" cm="1">
        <f t="array" aca="1" ref="AC24" ca="1">INDIRECT("'"&amp;AA$2&amp;"'!O"&amp;ROW(AB27))</f>
        <v>9</v>
      </c>
      <c r="AF24" s="54" cm="1">
        <f t="array" aca="1" ref="AF24" ca="1">INDIRECT("'"&amp;AF$2&amp;"'!B"&amp;ROW(AE27))</f>
        <v>2022</v>
      </c>
      <c r="AG24" s="176" cm="1">
        <f t="array" aca="1" ref="AG24" ca="1">INDIRECT("'"&amp;AF$2&amp;"'!N"&amp;ROW(AF27))</f>
        <v>10</v>
      </c>
      <c r="AH24" s="49" cm="1">
        <f t="array" aca="1" ref="AH24" ca="1">INDIRECT("'"&amp;AF$2&amp;"'!O"&amp;ROW(AG27))</f>
        <v>9</v>
      </c>
      <c r="AK24" s="54" cm="1">
        <f t="array" aca="1" ref="AK24" ca="1">INDIRECT("'"&amp;AK$2&amp;"'!B"&amp;ROW(AJ27))</f>
        <v>2022</v>
      </c>
      <c r="AL24" s="176" cm="1">
        <f t="array" aca="1" ref="AL24" ca="1">INDIRECT("'"&amp;AK$2&amp;"'!N"&amp;ROW(AK27))</f>
        <v>8</v>
      </c>
      <c r="AM24" s="49" cm="1">
        <f t="array" aca="1" ref="AM24" ca="1">INDIRECT("'"&amp;AK$2&amp;"'!O"&amp;ROW(AL27))</f>
        <v>7</v>
      </c>
      <c r="AP24" s="54" cm="1">
        <f t="array" aca="1" ref="AP24" ca="1">INDIRECT("'"&amp;AP$2&amp;"'!B"&amp;ROW(AO27))</f>
        <v>2022</v>
      </c>
      <c r="AQ24" s="176" cm="1">
        <f t="array" aca="1" ref="AQ24" ca="1">INDIRECT("'"&amp;AP$2&amp;"'!N"&amp;ROW(AP27))</f>
        <v>5</v>
      </c>
      <c r="AR24" s="49" cm="1">
        <f t="array" aca="1" ref="AR24" ca="1">INDIRECT("'"&amp;AP$2&amp;"'!O"&amp;ROW(AQ27))</f>
        <v>4</v>
      </c>
      <c r="AT24" s="54">
        <f t="shared" ca="1" si="0"/>
        <v>2022</v>
      </c>
      <c r="AU24" s="54">
        <v>2</v>
      </c>
      <c r="AW24" s="54">
        <f t="shared" ca="1" si="1"/>
        <v>2022</v>
      </c>
      <c r="AX24" s="54">
        <v>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AQ37"/>
  <sheetViews>
    <sheetView showGridLines="0" zoomScale="75" zoomScaleNormal="75" workbookViewId="0">
      <selection activeCell="M33" sqref="M33"/>
    </sheetView>
  </sheetViews>
  <sheetFormatPr defaultColWidth="0" defaultRowHeight="12.75" customHeight="1" zeroHeight="1"/>
  <cols>
    <col min="1" max="1" width="3.7109375" customWidth="1"/>
    <col min="2" max="12" width="16.7109375" customWidth="1"/>
    <col min="13" max="13" width="7.140625" customWidth="1"/>
    <col min="14" max="15" width="16.7109375" customWidth="1"/>
    <col min="16" max="16" width="7.140625" customWidth="1"/>
    <col min="17" max="22" width="16.7109375" customWidth="1"/>
    <col min="23" max="23" width="7.140625" customWidth="1"/>
    <col min="24" max="29" width="16.7109375" customWidth="1"/>
    <col min="30" max="39" width="9.42578125" hidden="1" customWidth="1"/>
    <col min="40" max="43" width="0" hidden="1" customWidth="1"/>
    <col min="44" max="16384" width="9.42578125" hidden="1"/>
  </cols>
  <sheetData>
    <row r="1" spans="1:29" ht="15.75">
      <c r="A1" s="30" t="s">
        <v>0</v>
      </c>
      <c r="M1" s="113"/>
      <c r="N1" s="113"/>
      <c r="O1" s="113"/>
      <c r="P1" s="113"/>
      <c r="Q1" s="113"/>
      <c r="R1" s="113"/>
      <c r="S1" s="113"/>
      <c r="T1" s="113"/>
      <c r="U1" s="113"/>
      <c r="V1" s="113"/>
      <c r="W1" s="113"/>
      <c r="X1" s="113"/>
      <c r="Y1" s="113"/>
      <c r="Z1" s="113"/>
      <c r="AA1" s="113"/>
      <c r="AB1" s="113"/>
      <c r="AC1" s="42"/>
    </row>
    <row r="2" spans="1:29">
      <c r="M2" s="113"/>
      <c r="N2" s="113"/>
      <c r="O2" s="113"/>
      <c r="P2" s="113"/>
      <c r="Q2" s="113"/>
      <c r="R2" s="113"/>
      <c r="S2" s="113"/>
      <c r="T2" s="113"/>
      <c r="U2" s="113"/>
      <c r="V2" s="113"/>
      <c r="W2" s="113"/>
      <c r="X2" s="113"/>
      <c r="Y2" s="113"/>
      <c r="Z2" s="113"/>
      <c r="AA2" s="113"/>
      <c r="AB2" s="113"/>
      <c r="AC2" s="42"/>
    </row>
    <row r="3" spans="1:29">
      <c r="B3" s="10" t="s">
        <v>1</v>
      </c>
      <c r="C3" s="32"/>
      <c r="M3" s="113"/>
      <c r="N3" s="113"/>
      <c r="O3" s="113"/>
      <c r="P3" s="113"/>
      <c r="Q3" s="113"/>
      <c r="R3" s="113"/>
      <c r="S3" s="113"/>
      <c r="T3" s="113"/>
      <c r="U3" s="113"/>
      <c r="V3" s="113"/>
      <c r="W3" s="113"/>
      <c r="X3" s="113"/>
      <c r="Y3" s="113"/>
      <c r="Z3" s="113"/>
      <c r="AA3" s="113"/>
      <c r="AB3" s="113"/>
      <c r="AC3" s="42"/>
    </row>
    <row r="4" spans="1:29">
      <c r="M4" s="113"/>
      <c r="N4" s="113"/>
      <c r="O4" s="113"/>
      <c r="P4" s="113"/>
      <c r="Q4" s="113"/>
      <c r="R4" s="113"/>
      <c r="S4" s="113"/>
      <c r="T4" s="113"/>
      <c r="U4" s="113"/>
      <c r="V4" s="113"/>
      <c r="W4" s="113"/>
      <c r="X4" s="113"/>
      <c r="Y4" s="113"/>
      <c r="Z4" s="113"/>
      <c r="AA4" s="113"/>
      <c r="AB4" s="113"/>
      <c r="AC4" s="42"/>
    </row>
    <row r="5" spans="1:29">
      <c r="B5" s="229" t="s">
        <v>2</v>
      </c>
      <c r="C5" s="230"/>
      <c r="D5" s="230"/>
      <c r="E5" s="230"/>
      <c r="F5" s="230"/>
      <c r="G5" s="230"/>
      <c r="H5" s="230"/>
      <c r="I5" s="230"/>
      <c r="J5" s="230"/>
      <c r="K5" s="230"/>
      <c r="L5" s="231"/>
      <c r="M5" s="113"/>
      <c r="N5" s="114"/>
      <c r="O5" s="115"/>
      <c r="P5" s="29"/>
      <c r="Q5" s="29"/>
      <c r="R5" s="232" t="s">
        <v>74</v>
      </c>
      <c r="S5" s="233"/>
      <c r="T5" s="233"/>
      <c r="U5" s="233"/>
      <c r="V5" s="234"/>
      <c r="W5" s="29"/>
      <c r="X5" s="232" t="s">
        <v>75</v>
      </c>
      <c r="Y5" s="233"/>
      <c r="Z5" s="233"/>
      <c r="AA5" s="233"/>
      <c r="AB5" s="234"/>
      <c r="AC5" s="42"/>
    </row>
    <row r="6" spans="1:29" ht="43.35" customHeight="1">
      <c r="B6" s="1" t="s">
        <v>3</v>
      </c>
      <c r="C6" s="1" t="s">
        <v>4</v>
      </c>
      <c r="D6" s="2" t="s">
        <v>5</v>
      </c>
      <c r="E6" s="2" t="s">
        <v>6</v>
      </c>
      <c r="F6" s="2" t="s">
        <v>7</v>
      </c>
      <c r="G6" s="2" t="s">
        <v>8</v>
      </c>
      <c r="H6" s="1" t="s">
        <v>9</v>
      </c>
      <c r="I6" s="2" t="s">
        <v>10</v>
      </c>
      <c r="J6" s="4" t="s">
        <v>11</v>
      </c>
      <c r="K6" s="3" t="s">
        <v>12</v>
      </c>
      <c r="L6" s="41" t="s">
        <v>13</v>
      </c>
      <c r="M6" s="43"/>
      <c r="N6" s="116" t="s">
        <v>76</v>
      </c>
      <c r="O6" s="141" t="s">
        <v>78</v>
      </c>
      <c r="P6" s="29"/>
      <c r="Q6" s="116" t="s">
        <v>77</v>
      </c>
      <c r="R6" s="116" t="s">
        <v>5</v>
      </c>
      <c r="S6" s="28" t="s">
        <v>6</v>
      </c>
      <c r="T6" s="28" t="s">
        <v>7</v>
      </c>
      <c r="U6" s="28" t="s">
        <v>8</v>
      </c>
      <c r="V6" s="31" t="s">
        <v>10</v>
      </c>
      <c r="W6" s="29"/>
      <c r="X6" s="116" t="s">
        <v>5</v>
      </c>
      <c r="Y6" s="28" t="s">
        <v>6</v>
      </c>
      <c r="Z6" s="28" t="s">
        <v>7</v>
      </c>
      <c r="AA6" s="28" t="s">
        <v>8</v>
      </c>
      <c r="AB6" s="31" t="s">
        <v>10</v>
      </c>
      <c r="AC6" s="43"/>
    </row>
    <row r="7" spans="1:29">
      <c r="B7" s="5">
        <v>2002</v>
      </c>
      <c r="C7" s="35">
        <v>2261</v>
      </c>
      <c r="D7" s="36">
        <v>18</v>
      </c>
      <c r="E7" s="36">
        <v>1320</v>
      </c>
      <c r="F7" s="36">
        <v>82</v>
      </c>
      <c r="G7" s="36">
        <v>157</v>
      </c>
      <c r="H7" s="35">
        <v>1577</v>
      </c>
      <c r="I7" s="36">
        <v>805</v>
      </c>
      <c r="J7" s="37">
        <v>2382</v>
      </c>
      <c r="K7" s="38">
        <v>205</v>
      </c>
      <c r="L7" s="33">
        <v>2587</v>
      </c>
      <c r="M7" s="44"/>
      <c r="N7" s="138">
        <v>8</v>
      </c>
      <c r="O7" s="142">
        <v>4</v>
      </c>
      <c r="P7" s="117"/>
      <c r="Q7" s="118">
        <v>7.9242365674526485E-2</v>
      </c>
      <c r="R7" s="118">
        <v>7.556675062972292E-3</v>
      </c>
      <c r="S7" s="119">
        <v>0.55415617128463479</v>
      </c>
      <c r="T7" s="119">
        <v>3.4424853064651553E-2</v>
      </c>
      <c r="U7" s="119">
        <v>6.5910999160369438E-2</v>
      </c>
      <c r="V7" s="120">
        <v>0.33795130142737195</v>
      </c>
      <c r="W7" s="117"/>
      <c r="X7" s="121">
        <v>19.549118387909321</v>
      </c>
      <c r="Y7" s="122">
        <v>1433.60201511335</v>
      </c>
      <c r="Z7" s="122">
        <v>89.057094878253565</v>
      </c>
      <c r="AA7" s="122">
        <v>170.51175482787573</v>
      </c>
      <c r="AB7" s="123">
        <v>874.28001679261126</v>
      </c>
      <c r="AC7" s="44"/>
    </row>
    <row r="8" spans="1:29">
      <c r="B8" s="5">
        <v>2003</v>
      </c>
      <c r="C8" s="35">
        <v>3900</v>
      </c>
      <c r="D8" s="36">
        <v>12</v>
      </c>
      <c r="E8" s="36">
        <v>1913</v>
      </c>
      <c r="F8" s="36">
        <v>121</v>
      </c>
      <c r="G8" s="36">
        <v>308</v>
      </c>
      <c r="H8" s="35">
        <v>2354</v>
      </c>
      <c r="I8" s="36">
        <v>1204</v>
      </c>
      <c r="J8" s="37">
        <v>3558</v>
      </c>
      <c r="K8" s="38">
        <v>282</v>
      </c>
      <c r="L8" s="33">
        <v>3840</v>
      </c>
      <c r="M8" s="44"/>
      <c r="N8" s="139">
        <v>9</v>
      </c>
      <c r="O8" s="143">
        <v>5</v>
      </c>
      <c r="P8" s="29"/>
      <c r="Q8" s="124">
        <v>7.3437500000000003E-2</v>
      </c>
      <c r="R8" s="124">
        <v>3.3726812816188868E-3</v>
      </c>
      <c r="S8" s="125">
        <v>0.53766160764474424</v>
      </c>
      <c r="T8" s="125">
        <v>3.4007869589657111E-2</v>
      </c>
      <c r="U8" s="125">
        <v>8.6565486228218094E-2</v>
      </c>
      <c r="V8" s="126">
        <v>0.33839235525576167</v>
      </c>
      <c r="W8" s="29"/>
      <c r="X8" s="127">
        <v>12.951096121416526</v>
      </c>
      <c r="Y8" s="128">
        <v>2064.6205733558177</v>
      </c>
      <c r="Z8" s="128">
        <v>130.59021922428332</v>
      </c>
      <c r="AA8" s="128">
        <v>332.41146711635753</v>
      </c>
      <c r="AB8" s="129">
        <v>1299.4266441821248</v>
      </c>
      <c r="AC8" s="44"/>
    </row>
    <row r="9" spans="1:29">
      <c r="B9" s="5">
        <v>2004</v>
      </c>
      <c r="C9" s="35">
        <v>5288</v>
      </c>
      <c r="D9" s="36">
        <v>32</v>
      </c>
      <c r="E9" s="36">
        <v>1776</v>
      </c>
      <c r="F9" s="36">
        <v>133</v>
      </c>
      <c r="G9" s="36">
        <v>367</v>
      </c>
      <c r="H9" s="35">
        <v>2308</v>
      </c>
      <c r="I9" s="36">
        <v>1192</v>
      </c>
      <c r="J9" s="37">
        <v>3500</v>
      </c>
      <c r="K9" s="38">
        <v>283</v>
      </c>
      <c r="L9" s="33">
        <v>3783</v>
      </c>
      <c r="M9" s="44"/>
      <c r="N9" s="139">
        <v>9</v>
      </c>
      <c r="O9" s="143">
        <v>7</v>
      </c>
      <c r="P9" s="29"/>
      <c r="Q9" s="124">
        <v>7.4808353158868621E-2</v>
      </c>
      <c r="R9" s="124">
        <v>9.1428571428571435E-3</v>
      </c>
      <c r="S9" s="125">
        <v>0.50742857142857145</v>
      </c>
      <c r="T9" s="125">
        <v>3.7999999999999999E-2</v>
      </c>
      <c r="U9" s="125">
        <v>0.10485714285714286</v>
      </c>
      <c r="V9" s="126">
        <v>0.34057142857142858</v>
      </c>
      <c r="W9" s="29"/>
      <c r="X9" s="127">
        <v>34.587428571428575</v>
      </c>
      <c r="Y9" s="128">
        <v>1919.6022857142857</v>
      </c>
      <c r="Z9" s="128">
        <v>143.75399999999999</v>
      </c>
      <c r="AA9" s="128">
        <v>396.67457142857143</v>
      </c>
      <c r="AB9" s="129">
        <v>1288.3817142857142</v>
      </c>
      <c r="AC9" s="44"/>
    </row>
    <row r="10" spans="1:29">
      <c r="B10" s="5">
        <v>2005</v>
      </c>
      <c r="C10" s="35">
        <v>5267</v>
      </c>
      <c r="D10" s="36">
        <v>43</v>
      </c>
      <c r="E10" s="36">
        <v>2017</v>
      </c>
      <c r="F10" s="36">
        <v>137</v>
      </c>
      <c r="G10" s="36">
        <v>546</v>
      </c>
      <c r="H10" s="35">
        <v>2743</v>
      </c>
      <c r="I10" s="36">
        <v>1153</v>
      </c>
      <c r="J10" s="37">
        <v>3896</v>
      </c>
      <c r="K10" s="38">
        <v>413</v>
      </c>
      <c r="L10" s="33">
        <v>4309</v>
      </c>
      <c r="M10" s="44"/>
      <c r="N10" s="139">
        <v>9</v>
      </c>
      <c r="O10" s="143">
        <v>7</v>
      </c>
      <c r="P10" s="29"/>
      <c r="Q10" s="124">
        <v>9.5845903922023676E-2</v>
      </c>
      <c r="R10" s="124">
        <v>1.1036960985626284E-2</v>
      </c>
      <c r="S10" s="125">
        <v>0.51771047227926081</v>
      </c>
      <c r="T10" s="125">
        <v>3.5164271047227927E-2</v>
      </c>
      <c r="U10" s="125">
        <v>0.14014373716632444</v>
      </c>
      <c r="V10" s="126">
        <v>0.2959445585215606</v>
      </c>
      <c r="W10" s="29"/>
      <c r="X10" s="127">
        <v>47.558264887063658</v>
      </c>
      <c r="Y10" s="128">
        <v>2230.8144250513346</v>
      </c>
      <c r="Z10" s="128">
        <v>151.52284394250512</v>
      </c>
      <c r="AA10" s="128">
        <v>603.87936344969194</v>
      </c>
      <c r="AB10" s="129">
        <v>1275.2251026694046</v>
      </c>
      <c r="AC10" s="44"/>
    </row>
    <row r="11" spans="1:29">
      <c r="B11" s="5">
        <v>2006</v>
      </c>
      <c r="C11" s="35">
        <v>1932</v>
      </c>
      <c r="D11" s="36">
        <v>29</v>
      </c>
      <c r="E11" s="36">
        <v>1474</v>
      </c>
      <c r="F11" s="36">
        <v>192</v>
      </c>
      <c r="G11" s="36">
        <v>525</v>
      </c>
      <c r="H11" s="35">
        <v>2220</v>
      </c>
      <c r="I11" s="36">
        <v>1419</v>
      </c>
      <c r="J11" s="37">
        <v>3639</v>
      </c>
      <c r="K11" s="38">
        <v>289</v>
      </c>
      <c r="L11" s="33">
        <v>3928</v>
      </c>
      <c r="M11" s="44"/>
      <c r="N11" s="139">
        <v>9</v>
      </c>
      <c r="O11" s="143">
        <v>7</v>
      </c>
      <c r="P11" s="29"/>
      <c r="Q11" s="124">
        <v>7.3574338085539717E-2</v>
      </c>
      <c r="R11" s="124">
        <v>7.9692223138224782E-3</v>
      </c>
      <c r="S11" s="125">
        <v>0.40505633415773562</v>
      </c>
      <c r="T11" s="125">
        <v>5.2761747732893653E-2</v>
      </c>
      <c r="U11" s="125">
        <v>0.14427040395713109</v>
      </c>
      <c r="V11" s="126">
        <v>0.38994229183841717</v>
      </c>
      <c r="W11" s="29"/>
      <c r="X11" s="127">
        <v>31.303105248694695</v>
      </c>
      <c r="Y11" s="128">
        <v>1591.0612805715855</v>
      </c>
      <c r="Z11" s="128">
        <v>207.24814509480626</v>
      </c>
      <c r="AA11" s="128">
        <v>566.69414674361087</v>
      </c>
      <c r="AB11" s="129">
        <v>1531.6933223413025</v>
      </c>
      <c r="AC11" s="44"/>
    </row>
    <row r="12" spans="1:29">
      <c r="B12" s="5">
        <v>2007</v>
      </c>
      <c r="C12" s="35">
        <v>870</v>
      </c>
      <c r="D12" s="36">
        <v>8</v>
      </c>
      <c r="E12" s="36">
        <v>1114</v>
      </c>
      <c r="F12" s="36">
        <v>238</v>
      </c>
      <c r="G12" s="36">
        <v>422</v>
      </c>
      <c r="H12" s="35">
        <v>1782</v>
      </c>
      <c r="I12" s="36">
        <v>1793</v>
      </c>
      <c r="J12" s="37">
        <v>3575</v>
      </c>
      <c r="K12" s="38">
        <v>179</v>
      </c>
      <c r="L12" s="33">
        <v>3754</v>
      </c>
      <c r="M12" s="44"/>
      <c r="N12" s="139">
        <v>10</v>
      </c>
      <c r="O12" s="143">
        <v>9</v>
      </c>
      <c r="P12" s="29"/>
      <c r="Q12" s="124">
        <v>4.768247202983484E-2</v>
      </c>
      <c r="R12" s="124">
        <v>2.2377622377622378E-3</v>
      </c>
      <c r="S12" s="125">
        <v>0.3116083916083916</v>
      </c>
      <c r="T12" s="125">
        <v>6.6573426573426575E-2</v>
      </c>
      <c r="U12" s="125">
        <v>0.11804195804195804</v>
      </c>
      <c r="V12" s="126">
        <v>0.50153846153846149</v>
      </c>
      <c r="W12" s="29"/>
      <c r="X12" s="127">
        <v>8.4005594405594408</v>
      </c>
      <c r="Y12" s="128">
        <v>1169.7779020979021</v>
      </c>
      <c r="Z12" s="128">
        <v>249.91664335664336</v>
      </c>
      <c r="AA12" s="128">
        <v>443.12951048951049</v>
      </c>
      <c r="AB12" s="129">
        <v>1882.7753846153846</v>
      </c>
      <c r="AC12" s="44"/>
    </row>
    <row r="13" spans="1:29">
      <c r="B13" s="5">
        <v>2008</v>
      </c>
      <c r="C13" s="35">
        <v>128</v>
      </c>
      <c r="D13" s="36">
        <v>25</v>
      </c>
      <c r="E13" s="36">
        <v>1044</v>
      </c>
      <c r="F13" s="36">
        <v>256</v>
      </c>
      <c r="G13" s="36">
        <v>455</v>
      </c>
      <c r="H13" s="35">
        <v>1780</v>
      </c>
      <c r="I13" s="36">
        <v>2147</v>
      </c>
      <c r="J13" s="37">
        <v>3927</v>
      </c>
      <c r="K13" s="38">
        <v>170</v>
      </c>
      <c r="L13" s="33">
        <v>4097</v>
      </c>
      <c r="M13" s="44"/>
      <c r="N13" s="139">
        <v>10</v>
      </c>
      <c r="O13" s="143">
        <v>9</v>
      </c>
      <c r="P13" s="29"/>
      <c r="Q13" s="124">
        <v>4.1493775933609957E-2</v>
      </c>
      <c r="R13" s="124">
        <v>6.3661828367710723E-3</v>
      </c>
      <c r="S13" s="125">
        <v>0.26585179526355995</v>
      </c>
      <c r="T13" s="125">
        <v>6.5189712248535772E-2</v>
      </c>
      <c r="U13" s="125">
        <v>0.11586452762923351</v>
      </c>
      <c r="V13" s="126">
        <v>0.54672778202189964</v>
      </c>
      <c r="W13" s="29"/>
      <c r="X13" s="127">
        <v>26.082251082251084</v>
      </c>
      <c r="Y13" s="128">
        <v>1089.1948051948052</v>
      </c>
      <c r="Z13" s="128">
        <v>267.0822510822511</v>
      </c>
      <c r="AA13" s="128">
        <v>474.69696969696969</v>
      </c>
      <c r="AB13" s="129">
        <v>2239.9437229437231</v>
      </c>
      <c r="AC13" s="44"/>
    </row>
    <row r="14" spans="1:29">
      <c r="B14" s="5">
        <v>2009</v>
      </c>
      <c r="C14" s="35">
        <v>406</v>
      </c>
      <c r="D14" s="36">
        <v>82</v>
      </c>
      <c r="E14" s="36">
        <v>982</v>
      </c>
      <c r="F14" s="36">
        <v>274</v>
      </c>
      <c r="G14" s="36">
        <v>509</v>
      </c>
      <c r="H14" s="35">
        <v>1847</v>
      </c>
      <c r="I14" s="36">
        <v>2234</v>
      </c>
      <c r="J14" s="37">
        <v>4081</v>
      </c>
      <c r="K14" s="38">
        <v>186</v>
      </c>
      <c r="L14" s="33">
        <v>4267</v>
      </c>
      <c r="M14" s="44"/>
      <c r="N14" s="139">
        <v>10</v>
      </c>
      <c r="O14" s="143">
        <v>9</v>
      </c>
      <c r="P14" s="29"/>
      <c r="Q14" s="124">
        <v>4.3590344504335597E-2</v>
      </c>
      <c r="R14" s="124">
        <v>2.0093114432737074E-2</v>
      </c>
      <c r="S14" s="125">
        <v>0.24062729723107082</v>
      </c>
      <c r="T14" s="125">
        <v>6.7140406763048277E-2</v>
      </c>
      <c r="U14" s="125">
        <v>0.12472433227150208</v>
      </c>
      <c r="V14" s="126">
        <v>0.54741484930164175</v>
      </c>
      <c r="W14" s="29"/>
      <c r="X14" s="127">
        <v>85.737319284489089</v>
      </c>
      <c r="Y14" s="128">
        <v>1026.7566772849791</v>
      </c>
      <c r="Z14" s="128">
        <v>286.48811565792698</v>
      </c>
      <c r="AA14" s="128">
        <v>532.19872580249944</v>
      </c>
      <c r="AB14" s="129">
        <v>2335.8191619701056</v>
      </c>
      <c r="AC14" s="44"/>
    </row>
    <row r="15" spans="1:29">
      <c r="B15" s="5">
        <v>2010</v>
      </c>
      <c r="C15" s="35">
        <v>314</v>
      </c>
      <c r="D15" s="36">
        <v>67</v>
      </c>
      <c r="E15" s="36">
        <v>1157</v>
      </c>
      <c r="F15" s="36">
        <v>315</v>
      </c>
      <c r="G15" s="36">
        <v>517</v>
      </c>
      <c r="H15" s="35">
        <v>2056</v>
      </c>
      <c r="I15" s="36">
        <v>2333</v>
      </c>
      <c r="J15" s="37">
        <v>4389</v>
      </c>
      <c r="K15" s="38">
        <v>155</v>
      </c>
      <c r="L15" s="33">
        <v>4544</v>
      </c>
      <c r="M15" s="44"/>
      <c r="N15" s="139">
        <v>10</v>
      </c>
      <c r="O15" s="143">
        <v>9</v>
      </c>
      <c r="P15" s="29"/>
      <c r="Q15" s="124">
        <v>3.411091549295775E-2</v>
      </c>
      <c r="R15" s="124">
        <v>1.5265436318067897E-2</v>
      </c>
      <c r="S15" s="125">
        <v>0.26361357940305308</v>
      </c>
      <c r="T15" s="125">
        <v>7.1770334928229665E-2</v>
      </c>
      <c r="U15" s="125">
        <v>0.11779448621553884</v>
      </c>
      <c r="V15" s="126">
        <v>0.53155616313511045</v>
      </c>
      <c r="W15" s="29"/>
      <c r="X15" s="127">
        <v>69.366142629300526</v>
      </c>
      <c r="Y15" s="128">
        <v>1197.8601048074731</v>
      </c>
      <c r="Z15" s="128">
        <v>326.1244019138756</v>
      </c>
      <c r="AA15" s="128">
        <v>535.25814536340852</v>
      </c>
      <c r="AB15" s="129">
        <v>2415.3912052859423</v>
      </c>
      <c r="AC15" s="44"/>
    </row>
    <row r="16" spans="1:29">
      <c r="B16" s="5">
        <v>2011</v>
      </c>
      <c r="C16" s="35">
        <v>416</v>
      </c>
      <c r="D16" s="36">
        <v>79</v>
      </c>
      <c r="E16" s="36">
        <v>1241</v>
      </c>
      <c r="F16" s="36">
        <v>407</v>
      </c>
      <c r="G16" s="36">
        <v>607</v>
      </c>
      <c r="H16" s="35">
        <v>2334</v>
      </c>
      <c r="I16" s="36">
        <v>2649</v>
      </c>
      <c r="J16" s="37">
        <v>4983</v>
      </c>
      <c r="K16" s="38">
        <v>78</v>
      </c>
      <c r="L16" s="33">
        <v>5061</v>
      </c>
      <c r="M16" s="44"/>
      <c r="N16" s="139">
        <v>10</v>
      </c>
      <c r="O16" s="143">
        <v>9</v>
      </c>
      <c r="P16" s="29"/>
      <c r="Q16" s="124">
        <v>1.5411973918197985E-2</v>
      </c>
      <c r="R16" s="124">
        <v>1.5853903271121815E-2</v>
      </c>
      <c r="S16" s="125">
        <v>0.24904675898053383</v>
      </c>
      <c r="T16" s="125">
        <v>8.1677704194260486E-2</v>
      </c>
      <c r="U16" s="125">
        <v>0.12181416817178406</v>
      </c>
      <c r="V16" s="126">
        <v>0.53160746538229986</v>
      </c>
      <c r="W16" s="29"/>
      <c r="X16" s="127">
        <v>80.2366044551475</v>
      </c>
      <c r="Y16" s="128">
        <v>1260.4256472004815</v>
      </c>
      <c r="Z16" s="128">
        <v>413.37086092715231</v>
      </c>
      <c r="AA16" s="128">
        <v>616.50150511739912</v>
      </c>
      <c r="AB16" s="129">
        <v>2690.4653822998193</v>
      </c>
      <c r="AC16" s="44"/>
    </row>
    <row r="17" spans="2:29">
      <c r="B17" s="5">
        <v>2012</v>
      </c>
      <c r="C17" s="35">
        <v>923</v>
      </c>
      <c r="D17" s="36">
        <v>221</v>
      </c>
      <c r="E17" s="36">
        <v>1249</v>
      </c>
      <c r="F17" s="36">
        <v>406</v>
      </c>
      <c r="G17" s="36">
        <v>692</v>
      </c>
      <c r="H17" s="35">
        <v>2568</v>
      </c>
      <c r="I17" s="36">
        <v>2696</v>
      </c>
      <c r="J17" s="37">
        <v>5264</v>
      </c>
      <c r="K17" s="38">
        <v>79</v>
      </c>
      <c r="L17" s="33">
        <v>5343</v>
      </c>
      <c r="M17" s="44"/>
      <c r="N17" s="139">
        <v>10</v>
      </c>
      <c r="O17" s="143">
        <v>9</v>
      </c>
      <c r="P17" s="29"/>
      <c r="Q17" s="124">
        <v>1.4785700917087778E-2</v>
      </c>
      <c r="R17" s="124">
        <v>4.1983282674772034E-2</v>
      </c>
      <c r="S17" s="125">
        <v>0.23727203647416414</v>
      </c>
      <c r="T17" s="125">
        <v>7.7127659574468085E-2</v>
      </c>
      <c r="U17" s="125">
        <v>0.13145896656534956</v>
      </c>
      <c r="V17" s="126">
        <v>0.5121580547112462</v>
      </c>
      <c r="W17" s="29"/>
      <c r="X17" s="127">
        <v>224.316679331307</v>
      </c>
      <c r="Y17" s="128">
        <v>1267.7444908814589</v>
      </c>
      <c r="Z17" s="128">
        <v>412.093085106383</v>
      </c>
      <c r="AA17" s="128">
        <v>702.38525835866267</v>
      </c>
      <c r="AB17" s="129">
        <v>2736.4604863221884</v>
      </c>
      <c r="AC17" s="44"/>
    </row>
    <row r="18" spans="2:29">
      <c r="B18" s="5">
        <v>2013</v>
      </c>
      <c r="C18" s="35">
        <v>841</v>
      </c>
      <c r="D18" s="36">
        <v>229</v>
      </c>
      <c r="E18" s="36">
        <v>1299</v>
      </c>
      <c r="F18" s="36">
        <v>359</v>
      </c>
      <c r="G18" s="36">
        <v>698</v>
      </c>
      <c r="H18" s="35">
        <v>2585</v>
      </c>
      <c r="I18" s="36">
        <v>2707</v>
      </c>
      <c r="J18" s="37">
        <v>5292</v>
      </c>
      <c r="K18" s="38">
        <v>70</v>
      </c>
      <c r="L18" s="33">
        <v>5362</v>
      </c>
      <c r="M18" s="44"/>
      <c r="N18" s="139">
        <v>10</v>
      </c>
      <c r="O18" s="143">
        <v>9</v>
      </c>
      <c r="P18" s="29"/>
      <c r="Q18" s="124">
        <v>1.3054830287206266E-2</v>
      </c>
      <c r="R18" s="124">
        <v>4.3272864701436133E-2</v>
      </c>
      <c r="S18" s="125">
        <v>0.24546485260770975</v>
      </c>
      <c r="T18" s="125">
        <v>6.7838246409674979E-2</v>
      </c>
      <c r="U18" s="125">
        <v>0.13189720332577476</v>
      </c>
      <c r="V18" s="126">
        <v>0.51152683295540435</v>
      </c>
      <c r="W18" s="29"/>
      <c r="X18" s="127">
        <v>232.02910052910053</v>
      </c>
      <c r="Y18" s="128">
        <v>1316.1825396825398</v>
      </c>
      <c r="Z18" s="128">
        <v>363.74867724867727</v>
      </c>
      <c r="AA18" s="128">
        <v>707.23280423280426</v>
      </c>
      <c r="AB18" s="129">
        <v>2742.8068783068784</v>
      </c>
      <c r="AC18" s="44"/>
    </row>
    <row r="19" spans="2:29">
      <c r="B19" s="5">
        <v>2014</v>
      </c>
      <c r="C19" s="35">
        <v>869</v>
      </c>
      <c r="D19" s="36">
        <v>248</v>
      </c>
      <c r="E19" s="36">
        <v>1244</v>
      </c>
      <c r="F19" s="36">
        <v>378</v>
      </c>
      <c r="G19" s="36">
        <v>619</v>
      </c>
      <c r="H19" s="35">
        <v>2489</v>
      </c>
      <c r="I19" s="36">
        <v>2719</v>
      </c>
      <c r="J19" s="37">
        <v>5208</v>
      </c>
      <c r="K19" s="38">
        <v>54</v>
      </c>
      <c r="L19" s="33">
        <v>5262</v>
      </c>
      <c r="M19" s="44"/>
      <c r="N19" s="139">
        <v>10</v>
      </c>
      <c r="O19" s="143">
        <v>9</v>
      </c>
      <c r="P19" s="29"/>
      <c r="Q19" s="130">
        <v>1.0262257696693273E-2</v>
      </c>
      <c r="R19" s="124">
        <v>4.7619047619047616E-2</v>
      </c>
      <c r="S19" s="125">
        <v>0.23886328725038403</v>
      </c>
      <c r="T19" s="125">
        <v>7.2580645161290328E-2</v>
      </c>
      <c r="U19" s="125">
        <v>0.11885560675883257</v>
      </c>
      <c r="V19" s="126">
        <v>0.52208141321044543</v>
      </c>
      <c r="W19" s="29"/>
      <c r="X19" s="127">
        <v>250.57142857142858</v>
      </c>
      <c r="Y19" s="128">
        <v>1256.8986175115208</v>
      </c>
      <c r="Z19" s="128">
        <v>381.91935483870969</v>
      </c>
      <c r="AA19" s="128">
        <v>625.41820276497697</v>
      </c>
      <c r="AB19" s="129">
        <v>2747.192396313364</v>
      </c>
      <c r="AC19" s="44"/>
    </row>
    <row r="20" spans="2:29">
      <c r="B20" s="5">
        <v>2015</v>
      </c>
      <c r="C20" s="35">
        <v>958</v>
      </c>
      <c r="D20" s="36">
        <v>222</v>
      </c>
      <c r="E20" s="36">
        <v>1112</v>
      </c>
      <c r="F20" s="36">
        <v>372</v>
      </c>
      <c r="G20" s="36">
        <v>639</v>
      </c>
      <c r="H20" s="35">
        <v>2345</v>
      </c>
      <c r="I20" s="36">
        <v>2818</v>
      </c>
      <c r="J20" s="37">
        <v>5163</v>
      </c>
      <c r="K20" s="38">
        <v>36</v>
      </c>
      <c r="L20" s="33">
        <v>5199</v>
      </c>
      <c r="M20" s="44"/>
      <c r="N20" s="139">
        <v>10</v>
      </c>
      <c r="O20" s="143">
        <v>9</v>
      </c>
      <c r="P20" s="29"/>
      <c r="Q20" s="130">
        <v>6.9244085401038661E-3</v>
      </c>
      <c r="R20" s="124">
        <v>4.2998256827425918E-2</v>
      </c>
      <c r="S20" s="125">
        <v>0.21537865582025953</v>
      </c>
      <c r="T20" s="125">
        <v>7.2051133062173159E-2</v>
      </c>
      <c r="U20" s="125">
        <v>0.12376525276002324</v>
      </c>
      <c r="V20" s="126">
        <v>0.54580670153011812</v>
      </c>
      <c r="W20" s="29"/>
      <c r="X20" s="127">
        <v>223.54793724578732</v>
      </c>
      <c r="Y20" s="128">
        <v>1119.7536316095293</v>
      </c>
      <c r="Z20" s="128">
        <v>374.59384079023823</v>
      </c>
      <c r="AA20" s="128">
        <v>643.45554909936084</v>
      </c>
      <c r="AB20" s="129">
        <v>2837.6490412550843</v>
      </c>
      <c r="AC20" s="44"/>
    </row>
    <row r="21" spans="2:29">
      <c r="B21" s="5">
        <v>2016</v>
      </c>
      <c r="C21" s="35">
        <v>790</v>
      </c>
      <c r="D21" s="36">
        <v>255</v>
      </c>
      <c r="E21" s="36">
        <v>1014</v>
      </c>
      <c r="F21" s="36">
        <v>308</v>
      </c>
      <c r="G21" s="36">
        <v>529</v>
      </c>
      <c r="H21" s="35">
        <v>2106</v>
      </c>
      <c r="I21" s="36">
        <v>2667</v>
      </c>
      <c r="J21" s="37">
        <v>4773</v>
      </c>
      <c r="K21" s="38">
        <v>33</v>
      </c>
      <c r="L21" s="33">
        <v>4806</v>
      </c>
      <c r="M21" s="44"/>
      <c r="N21" s="139">
        <v>10</v>
      </c>
      <c r="O21" s="143">
        <v>9</v>
      </c>
      <c r="P21" s="29"/>
      <c r="Q21" s="130">
        <v>6.8664169787765296E-3</v>
      </c>
      <c r="R21" s="124">
        <v>5.3425518541797612E-2</v>
      </c>
      <c r="S21" s="125">
        <v>0.21244500314267756</v>
      </c>
      <c r="T21" s="125">
        <v>6.4529645924994758E-2</v>
      </c>
      <c r="U21" s="125">
        <v>0.11083176199455269</v>
      </c>
      <c r="V21" s="126">
        <v>0.55876807039597742</v>
      </c>
      <c r="W21" s="29"/>
      <c r="X21" s="127">
        <v>256.76304211187932</v>
      </c>
      <c r="Y21" s="128">
        <v>1021.0106851037084</v>
      </c>
      <c r="Z21" s="128">
        <v>310.12947831552481</v>
      </c>
      <c r="AA21" s="128">
        <v>532.65744814582024</v>
      </c>
      <c r="AB21" s="129">
        <v>2685.4393463230672</v>
      </c>
      <c r="AC21" s="44"/>
    </row>
    <row r="22" spans="2:29">
      <c r="B22" s="5">
        <v>2017</v>
      </c>
      <c r="C22" s="35">
        <v>941</v>
      </c>
      <c r="D22" s="36">
        <v>333</v>
      </c>
      <c r="E22" s="36">
        <v>984</v>
      </c>
      <c r="F22" s="36">
        <v>302</v>
      </c>
      <c r="G22" s="36">
        <v>513</v>
      </c>
      <c r="H22" s="35">
        <v>2132</v>
      </c>
      <c r="I22" s="36">
        <v>2403</v>
      </c>
      <c r="J22" s="37">
        <v>4535</v>
      </c>
      <c r="K22" s="38">
        <v>42</v>
      </c>
      <c r="L22" s="33">
        <v>4577</v>
      </c>
      <c r="M22" s="44"/>
      <c r="N22" s="139">
        <v>10</v>
      </c>
      <c r="O22" s="143">
        <v>9</v>
      </c>
      <c r="P22" s="29"/>
      <c r="Q22" s="130">
        <v>9.1763163644308504E-3</v>
      </c>
      <c r="R22" s="124">
        <v>7.3428886438809265E-2</v>
      </c>
      <c r="S22" s="125">
        <v>0.21697905181918412</v>
      </c>
      <c r="T22" s="125">
        <v>6.6593164277839026E-2</v>
      </c>
      <c r="U22" s="125">
        <v>0.11312017640573319</v>
      </c>
      <c r="V22" s="126">
        <v>0.52987872105843437</v>
      </c>
      <c r="W22" s="29"/>
      <c r="X22" s="127">
        <v>336.08401323043</v>
      </c>
      <c r="Y22" s="128">
        <v>993.11312017640569</v>
      </c>
      <c r="Z22" s="128">
        <v>304.79691289966922</v>
      </c>
      <c r="AA22" s="128">
        <v>517.75104740904078</v>
      </c>
      <c r="AB22" s="129">
        <v>2425.2549062844541</v>
      </c>
      <c r="AC22" s="44"/>
    </row>
    <row r="23" spans="2:29">
      <c r="B23" s="5">
        <v>2018</v>
      </c>
      <c r="C23" s="35">
        <v>708</v>
      </c>
      <c r="D23" s="36">
        <v>245</v>
      </c>
      <c r="E23" s="36">
        <v>961</v>
      </c>
      <c r="F23" s="36">
        <v>265</v>
      </c>
      <c r="G23" s="36">
        <v>567</v>
      </c>
      <c r="H23" s="35">
        <v>2038</v>
      </c>
      <c r="I23" s="36">
        <v>2449</v>
      </c>
      <c r="J23" s="37">
        <v>4487</v>
      </c>
      <c r="K23" s="38">
        <v>45</v>
      </c>
      <c r="L23" s="33">
        <v>4532</v>
      </c>
      <c r="M23" s="44"/>
      <c r="N23" s="139">
        <v>10</v>
      </c>
      <c r="O23" s="143">
        <v>9</v>
      </c>
      <c r="P23" s="29"/>
      <c r="Q23" s="130">
        <v>9.9293909973521624E-3</v>
      </c>
      <c r="R23" s="124">
        <v>5.4602184087363496E-2</v>
      </c>
      <c r="S23" s="125">
        <v>0.21417428125696455</v>
      </c>
      <c r="T23" s="125">
        <v>5.9059505237352351E-2</v>
      </c>
      <c r="U23" s="125">
        <v>0.12636505460218408</v>
      </c>
      <c r="V23" s="126">
        <v>0.54579897481613548</v>
      </c>
      <c r="W23" s="29"/>
      <c r="X23" s="127">
        <v>247.45709828393134</v>
      </c>
      <c r="Y23" s="128">
        <v>970.63784265656341</v>
      </c>
      <c r="Z23" s="128">
        <v>267.65767773568086</v>
      </c>
      <c r="AA23" s="128">
        <v>572.68642745709826</v>
      </c>
      <c r="AB23" s="129">
        <v>2473.5609538667263</v>
      </c>
      <c r="AC23" s="44"/>
    </row>
    <row r="24" spans="2:29">
      <c r="B24" s="5">
        <v>2019</v>
      </c>
      <c r="C24" s="35">
        <v>810</v>
      </c>
      <c r="D24" s="36">
        <v>292</v>
      </c>
      <c r="E24" s="36">
        <v>1025</v>
      </c>
      <c r="F24" s="36">
        <v>331</v>
      </c>
      <c r="G24" s="36">
        <v>469</v>
      </c>
      <c r="H24" s="35">
        <v>2117</v>
      </c>
      <c r="I24" s="36">
        <v>2321</v>
      </c>
      <c r="J24" s="37">
        <v>4438</v>
      </c>
      <c r="K24" s="38">
        <v>33</v>
      </c>
      <c r="L24" s="33">
        <v>4471</v>
      </c>
      <c r="M24" s="44"/>
      <c r="N24" s="139">
        <v>10</v>
      </c>
      <c r="O24" s="143">
        <v>9</v>
      </c>
      <c r="P24" s="29"/>
      <c r="Q24" s="130">
        <v>7.3808991277119216E-3</v>
      </c>
      <c r="R24" s="124">
        <v>6.5795403334835509E-2</v>
      </c>
      <c r="S24" s="125">
        <v>0.23095989184317259</v>
      </c>
      <c r="T24" s="125">
        <v>7.4583145561063546E-2</v>
      </c>
      <c r="U24" s="125">
        <v>0.1056782334384858</v>
      </c>
      <c r="V24" s="126">
        <v>0.52298332582244256</v>
      </c>
      <c r="W24" s="29"/>
      <c r="X24" s="127">
        <v>294.17124831004958</v>
      </c>
      <c r="Y24" s="128">
        <v>1032.6216764308247</v>
      </c>
      <c r="Z24" s="128">
        <v>333.46124380351512</v>
      </c>
      <c r="AA24" s="128">
        <v>472.48738170347002</v>
      </c>
      <c r="AB24" s="129">
        <v>2338.2584497521407</v>
      </c>
      <c r="AC24" s="44"/>
    </row>
    <row r="25" spans="2:29">
      <c r="B25" s="5">
        <v>2020</v>
      </c>
      <c r="C25" s="35">
        <v>734</v>
      </c>
      <c r="D25" s="36">
        <v>226</v>
      </c>
      <c r="E25" s="36">
        <v>800</v>
      </c>
      <c r="F25" s="36">
        <v>211</v>
      </c>
      <c r="G25" s="36">
        <v>417</v>
      </c>
      <c r="H25" s="35">
        <v>1654</v>
      </c>
      <c r="I25" s="36">
        <v>1924</v>
      </c>
      <c r="J25" s="37">
        <v>3578</v>
      </c>
      <c r="K25" s="38">
        <v>23</v>
      </c>
      <c r="L25" s="33">
        <v>3601</v>
      </c>
      <c r="M25" s="44"/>
      <c r="N25" s="139">
        <v>10</v>
      </c>
      <c r="O25" s="143">
        <v>9</v>
      </c>
      <c r="P25" s="29"/>
      <c r="Q25" s="130">
        <v>6.387114690363788E-3</v>
      </c>
      <c r="R25" s="124">
        <v>6.316377864728899E-2</v>
      </c>
      <c r="S25" s="125">
        <v>0.22358859698155395</v>
      </c>
      <c r="T25" s="125">
        <v>5.8971492453884854E-2</v>
      </c>
      <c r="U25" s="125">
        <v>0.11654555617663499</v>
      </c>
      <c r="V25" s="126">
        <v>0.53773057574063721</v>
      </c>
      <c r="W25" s="29"/>
      <c r="X25" s="127">
        <v>227.45276690888764</v>
      </c>
      <c r="Y25" s="128">
        <v>805.14253773057578</v>
      </c>
      <c r="Z25" s="128">
        <v>212.35634432643934</v>
      </c>
      <c r="AA25" s="128">
        <v>419.68054779206261</v>
      </c>
      <c r="AB25" s="129">
        <v>1936.3678032420346</v>
      </c>
      <c r="AC25" s="44"/>
    </row>
    <row r="26" spans="2:29">
      <c r="B26" s="5">
        <v>2021</v>
      </c>
      <c r="C26" s="35">
        <v>595</v>
      </c>
      <c r="D26" s="36">
        <v>219</v>
      </c>
      <c r="E26" s="36">
        <v>559</v>
      </c>
      <c r="F26" s="36">
        <v>202</v>
      </c>
      <c r="G26" s="36">
        <v>315</v>
      </c>
      <c r="H26" s="35">
        <v>1295</v>
      </c>
      <c r="I26" s="36">
        <v>1949</v>
      </c>
      <c r="J26" s="37">
        <v>3244</v>
      </c>
      <c r="K26" s="38">
        <v>10</v>
      </c>
      <c r="L26" s="33">
        <v>3254</v>
      </c>
      <c r="M26" s="44"/>
      <c r="N26" s="139">
        <v>10</v>
      </c>
      <c r="O26" s="143">
        <v>9</v>
      </c>
      <c r="P26" s="29"/>
      <c r="Q26" s="130">
        <v>3.0731407498463428E-3</v>
      </c>
      <c r="R26" s="124">
        <v>6.7509247842170161E-2</v>
      </c>
      <c r="S26" s="125">
        <v>0.1723181257706535</v>
      </c>
      <c r="T26" s="125">
        <v>6.2268803945745993E-2</v>
      </c>
      <c r="U26" s="125">
        <v>9.7102342786683102E-2</v>
      </c>
      <c r="V26" s="126">
        <v>0.60080147965474717</v>
      </c>
      <c r="W26" s="29"/>
      <c r="X26" s="127">
        <v>219.6750924784217</v>
      </c>
      <c r="Y26" s="128">
        <v>560.72318125770653</v>
      </c>
      <c r="Z26" s="128">
        <v>202.62268803945747</v>
      </c>
      <c r="AA26" s="128">
        <v>315.97102342786684</v>
      </c>
      <c r="AB26" s="129">
        <v>1955.0080147965475</v>
      </c>
      <c r="AC26" s="44"/>
    </row>
    <row r="27" spans="2:29">
      <c r="B27" s="6">
        <v>2022</v>
      </c>
      <c r="C27" s="39">
        <v>410</v>
      </c>
      <c r="D27" s="40">
        <v>164</v>
      </c>
      <c r="E27" s="40">
        <v>467</v>
      </c>
      <c r="F27" s="40">
        <v>142</v>
      </c>
      <c r="G27" s="40">
        <v>236</v>
      </c>
      <c r="H27" s="35">
        <v>1009</v>
      </c>
      <c r="I27" s="36">
        <v>1590</v>
      </c>
      <c r="J27" s="37">
        <v>2599</v>
      </c>
      <c r="K27" s="38">
        <v>18</v>
      </c>
      <c r="L27" s="33">
        <v>2617</v>
      </c>
      <c r="M27" s="44"/>
      <c r="N27" s="140">
        <v>10</v>
      </c>
      <c r="O27" s="144">
        <v>9</v>
      </c>
      <c r="P27" s="44"/>
      <c r="Q27" s="131">
        <v>6.8781047000382118E-3</v>
      </c>
      <c r="R27" s="132">
        <v>6.3101192766448627E-2</v>
      </c>
      <c r="S27" s="133">
        <v>0.17968449403616776</v>
      </c>
      <c r="T27" s="133">
        <v>5.4636398614851867E-2</v>
      </c>
      <c r="U27" s="133">
        <v>9.0804155444401694E-2</v>
      </c>
      <c r="V27" s="134">
        <v>0.61177375913813004</v>
      </c>
      <c r="W27" s="29"/>
      <c r="X27" s="135">
        <v>165.13582146979607</v>
      </c>
      <c r="Y27" s="136">
        <v>470.234320892651</v>
      </c>
      <c r="Z27" s="136">
        <v>142.98345517506732</v>
      </c>
      <c r="AA27" s="136">
        <v>237.63447479799922</v>
      </c>
      <c r="AB27" s="137">
        <v>1601.0119276644864</v>
      </c>
      <c r="AC27" s="44"/>
    </row>
    <row r="28" spans="2:29">
      <c r="B28" s="6" t="s">
        <v>13</v>
      </c>
      <c r="C28" s="15">
        <v>29361</v>
      </c>
      <c r="D28" s="17">
        <v>3049</v>
      </c>
      <c r="E28" s="55">
        <v>24752</v>
      </c>
      <c r="F28" s="55">
        <v>5431</v>
      </c>
      <c r="G28" s="55">
        <v>10107</v>
      </c>
      <c r="H28" s="15">
        <v>43339</v>
      </c>
      <c r="I28" s="15">
        <v>43172</v>
      </c>
      <c r="J28" s="17">
        <v>86511</v>
      </c>
      <c r="K28" s="56">
        <v>2683</v>
      </c>
      <c r="L28" s="15">
        <v>89194</v>
      </c>
      <c r="M28" s="112"/>
      <c r="N28" s="113"/>
      <c r="O28" s="113"/>
      <c r="P28" s="112"/>
      <c r="Q28" s="112"/>
      <c r="R28" s="112"/>
      <c r="S28" s="112"/>
      <c r="T28" s="112"/>
      <c r="U28" s="112"/>
      <c r="V28" s="112"/>
      <c r="W28" s="112"/>
      <c r="X28" s="112"/>
      <c r="Y28" s="112"/>
      <c r="Z28" s="112"/>
      <c r="AA28" s="112"/>
      <c r="AB28" s="112"/>
      <c r="AC28" s="45"/>
    </row>
    <row r="29" spans="2:29">
      <c r="M29" s="113"/>
      <c r="N29" s="113"/>
      <c r="O29" s="113"/>
      <c r="P29" s="113"/>
      <c r="Q29" s="113"/>
      <c r="R29" s="113"/>
      <c r="S29" s="113"/>
      <c r="T29" s="113"/>
      <c r="U29" s="113"/>
      <c r="V29" s="113"/>
      <c r="W29" s="113"/>
      <c r="X29" s="113"/>
      <c r="Y29" s="113"/>
      <c r="Z29" s="113"/>
      <c r="AA29" s="113"/>
      <c r="AB29" s="113"/>
      <c r="AC29" s="42"/>
    </row>
    <row r="30" spans="2:29">
      <c r="B30" s="19" t="s">
        <v>84</v>
      </c>
      <c r="C30" s="21">
        <v>474.18181818181819</v>
      </c>
      <c r="D30" s="22">
        <v>164</v>
      </c>
      <c r="E30" s="20">
        <v>523.72727272727275</v>
      </c>
      <c r="F30" s="20">
        <v>159.09090909090909</v>
      </c>
      <c r="G30" s="20">
        <v>279.09090909090912</v>
      </c>
      <c r="H30" s="21">
        <v>1125.909090909091</v>
      </c>
      <c r="I30" s="21">
        <v>1837.3636363636365</v>
      </c>
      <c r="J30" s="22">
        <v>2963.272727272727</v>
      </c>
      <c r="K30" s="23">
        <v>19.545454545454547</v>
      </c>
      <c r="L30" s="24">
        <v>2982.8181818181815</v>
      </c>
      <c r="M30" s="113"/>
      <c r="N30" s="113"/>
      <c r="O30" s="113"/>
      <c r="P30" s="113"/>
      <c r="Q30" s="167">
        <v>6.5526805034896848E-3</v>
      </c>
      <c r="R30" s="168">
        <v>5.5344214013989451E-2</v>
      </c>
      <c r="S30" s="169">
        <v>0.17673947723647077</v>
      </c>
      <c r="T30" s="169">
        <v>5.3687569026874465E-2</v>
      </c>
      <c r="U30" s="169">
        <v>9.4183335378574082E-2</v>
      </c>
      <c r="V30" s="170">
        <v>0.62004540434409139</v>
      </c>
      <c r="W30" s="29"/>
      <c r="X30" s="171">
        <v>165.08172781936435</v>
      </c>
      <c r="Y30" s="172">
        <v>527.18172614598564</v>
      </c>
      <c r="Z30" s="172">
        <v>160.14025703097983</v>
      </c>
      <c r="AA30" s="172">
        <v>280.93176519149034</v>
      </c>
      <c r="AB30" s="173">
        <v>1849.4827056303618</v>
      </c>
      <c r="AC30" s="44"/>
    </row>
    <row r="31" spans="2:29">
      <c r="M31" s="113"/>
      <c r="N31" s="113"/>
      <c r="O31" s="113"/>
      <c r="P31" s="113"/>
      <c r="Q31" s="113"/>
      <c r="R31" s="113"/>
      <c r="S31" s="113"/>
      <c r="T31" s="113"/>
      <c r="U31" s="113"/>
      <c r="V31" s="113"/>
      <c r="W31" s="113"/>
      <c r="X31" s="113"/>
      <c r="Y31" s="113"/>
      <c r="Z31" s="113"/>
      <c r="AA31" s="113"/>
      <c r="AB31" s="113"/>
      <c r="AC31" s="42"/>
    </row>
    <row r="32" spans="2:29">
      <c r="B32" s="9" t="s">
        <v>14</v>
      </c>
      <c r="M32" s="113"/>
      <c r="N32" s="113"/>
      <c r="O32" s="113"/>
      <c r="P32" s="113"/>
      <c r="Q32" s="113"/>
      <c r="R32" s="113"/>
      <c r="S32" s="113"/>
      <c r="T32" s="113"/>
      <c r="U32" s="113"/>
      <c r="V32" s="113"/>
      <c r="W32" s="113"/>
      <c r="X32" s="113"/>
      <c r="Y32" s="113"/>
      <c r="Z32" s="113"/>
      <c r="AA32" s="113"/>
      <c r="AB32" s="113"/>
      <c r="AC32" s="42"/>
    </row>
    <row r="33" spans="2:29">
      <c r="B33" s="8" t="s">
        <v>15</v>
      </c>
      <c r="M33" s="113"/>
      <c r="N33" s="113"/>
      <c r="O33" s="113"/>
      <c r="P33" s="113"/>
      <c r="Q33" s="113"/>
      <c r="R33" s="113"/>
      <c r="S33" s="113"/>
      <c r="T33" s="113"/>
      <c r="U33" s="113"/>
      <c r="V33" s="113"/>
      <c r="W33" s="113"/>
      <c r="X33" s="113"/>
      <c r="Y33" s="113"/>
      <c r="Z33" s="113"/>
      <c r="AA33" s="113"/>
      <c r="AB33" s="113"/>
      <c r="AC33" s="42"/>
    </row>
    <row r="34" spans="2:29">
      <c r="B34" s="8" t="s">
        <v>16</v>
      </c>
      <c r="M34" s="113"/>
      <c r="N34" s="113"/>
      <c r="O34" s="113"/>
      <c r="P34" s="113"/>
      <c r="Q34" s="113"/>
      <c r="R34" s="113"/>
      <c r="S34" s="113"/>
      <c r="T34" s="113"/>
      <c r="U34" s="113"/>
      <c r="V34" s="113"/>
      <c r="W34" s="113"/>
      <c r="X34" s="113"/>
      <c r="Y34" s="113"/>
      <c r="Z34" s="113"/>
      <c r="AA34" s="113"/>
      <c r="AB34" s="113"/>
      <c r="AC34" s="42"/>
    </row>
    <row r="35" spans="2:29">
      <c r="B35" s="8" t="s">
        <v>17</v>
      </c>
      <c r="J35" s="25"/>
      <c r="M35" s="113"/>
      <c r="N35" s="113"/>
      <c r="O35" s="113"/>
      <c r="P35" s="113"/>
      <c r="Q35" s="113"/>
      <c r="R35" s="113"/>
      <c r="S35" s="113"/>
      <c r="T35" s="113"/>
      <c r="U35" s="113"/>
      <c r="V35" s="113"/>
      <c r="W35" s="113"/>
      <c r="X35" s="113"/>
      <c r="Y35" s="113"/>
      <c r="Z35" s="113"/>
      <c r="AA35" s="113"/>
      <c r="AB35" s="113"/>
      <c r="AC35" s="42"/>
    </row>
    <row r="36" spans="2:29" ht="12.75" customHeight="1">
      <c r="J36" s="26"/>
      <c r="M36" s="113"/>
      <c r="N36" s="113"/>
      <c r="O36" s="113"/>
      <c r="P36" s="113"/>
      <c r="Q36" s="113"/>
      <c r="R36" s="113"/>
      <c r="S36" s="113"/>
      <c r="T36" s="113"/>
      <c r="U36" s="113"/>
      <c r="V36" s="113"/>
      <c r="W36" s="113"/>
      <c r="X36" s="113"/>
      <c r="Y36" s="113"/>
      <c r="Z36" s="113"/>
      <c r="AA36" s="113"/>
      <c r="AB36" s="113"/>
      <c r="AC36" s="42"/>
    </row>
    <row r="37" spans="2:29" ht="12.75" hidden="1" customHeight="1">
      <c r="M37" s="113"/>
      <c r="N37" s="113"/>
      <c r="O37" s="113"/>
      <c r="P37" s="113"/>
      <c r="Q37" s="113"/>
      <c r="R37" s="113"/>
      <c r="S37" s="113"/>
      <c r="T37" s="113"/>
      <c r="U37" s="113"/>
      <c r="V37" s="113"/>
      <c r="W37" s="113"/>
      <c r="X37" s="113"/>
      <c r="Y37" s="113"/>
      <c r="Z37" s="113"/>
      <c r="AA37" s="113"/>
      <c r="AB37" s="113"/>
      <c r="AC37" s="42"/>
    </row>
  </sheetData>
  <mergeCells count="3">
    <mergeCell ref="B5:L5"/>
    <mergeCell ref="R5:V5"/>
    <mergeCell ref="X5:AB5"/>
  </mergeCells>
  <phoneticPr fontId="5" type="noConversion"/>
  <dataValidations count="3">
    <dataValidation type="date" allowBlank="1" showInputMessage="1" showErrorMessage="1" errorTitle="Must be a date" error="dd/mm/yy format between 01/01/2000 and 31/12/2021" sqref="C3" xr:uid="{00000000-0002-0000-0100-000000000000}">
      <formula1>36526</formula1>
      <formula2>44561</formula2>
    </dataValidation>
    <dataValidation type="list" showInputMessage="1" showErrorMessage="1" sqref="M7:M27 P7:AC27 Q30:AC30" xr:uid="{00000000-0002-0000-0100-000001000000}">
      <formula1>"Y,N"</formula1>
    </dataValidation>
    <dataValidation type="whole" operator="greaterThanOrEqual" allowBlank="1" showInputMessage="1" showErrorMessage="1" errorTitle="Whole number" error="Must be a whole number 0 or greater" sqref="C7:L27" xr:uid="{00000000-0002-0000-0100-000002000000}">
      <formula1>0</formula1>
    </dataValidation>
  </dataValidations>
  <pageMargins left="0.7" right="0.7" top="0.75" bottom="0.75" header="0.3" footer="0.3"/>
  <pageSetup scale="62" orientation="landscape" r:id="rId1"/>
  <rowBreaks count="1" manualBreakCount="1">
    <brk id="27" min="1" max="11" man="1"/>
  </rowBreaks>
  <colBreaks count="1" manualBreakCount="1">
    <brk id="11" min="2" max="3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A1:AH36"/>
  <sheetViews>
    <sheetView showGridLines="0" zoomScale="75" zoomScaleNormal="75" workbookViewId="0">
      <selection activeCell="N33" sqref="N33"/>
    </sheetView>
  </sheetViews>
  <sheetFormatPr defaultColWidth="0" defaultRowHeight="12.75" zeroHeight="1"/>
  <cols>
    <col min="1" max="1" width="3.7109375" customWidth="1"/>
    <col min="2" max="12" width="16.7109375" customWidth="1"/>
    <col min="13" max="13" width="8.140625" customWidth="1"/>
    <col min="14" max="14" width="11.5703125" bestFit="1" customWidth="1"/>
    <col min="15" max="15" width="13.7109375" bestFit="1" customWidth="1"/>
    <col min="16" max="16" width="8.140625" customWidth="1"/>
    <col min="17" max="25" width="8.140625" hidden="1" customWidth="1"/>
    <col min="26" max="34" width="0" hidden="1" customWidth="1"/>
    <col min="35" max="16384" width="8.140625" hidden="1"/>
  </cols>
  <sheetData>
    <row r="1" spans="1:21" ht="15.75">
      <c r="A1" s="30" t="s">
        <v>18</v>
      </c>
    </row>
    <row r="2" spans="1:21"/>
    <row r="3" spans="1:21">
      <c r="B3" s="10" t="s">
        <v>1</v>
      </c>
      <c r="C3" s="32"/>
    </row>
    <row r="4" spans="1:21"/>
    <row r="5" spans="1:21">
      <c r="B5" s="229" t="s">
        <v>19</v>
      </c>
      <c r="C5" s="230"/>
      <c r="D5" s="230"/>
      <c r="E5" s="230"/>
      <c r="F5" s="230"/>
      <c r="G5" s="230"/>
      <c r="H5" s="230"/>
      <c r="I5" s="230"/>
      <c r="J5" s="230"/>
      <c r="K5" s="230"/>
      <c r="L5" s="231"/>
    </row>
    <row r="6" spans="1:21" ht="43.35" customHeight="1">
      <c r="B6" s="1" t="s">
        <v>3</v>
      </c>
      <c r="C6" s="1" t="s">
        <v>4</v>
      </c>
      <c r="D6" s="2" t="s">
        <v>5</v>
      </c>
      <c r="E6" s="2" t="s">
        <v>6</v>
      </c>
      <c r="F6" s="2" t="s">
        <v>7</v>
      </c>
      <c r="G6" s="2" t="s">
        <v>8</v>
      </c>
      <c r="H6" s="1" t="s">
        <v>9</v>
      </c>
      <c r="I6" s="2" t="s">
        <v>10</v>
      </c>
      <c r="J6" s="4" t="s">
        <v>11</v>
      </c>
      <c r="K6" s="3" t="s">
        <v>12</v>
      </c>
      <c r="L6" s="7" t="s">
        <v>13</v>
      </c>
      <c r="N6" s="46" t="s">
        <v>76</v>
      </c>
      <c r="O6" s="210" t="s">
        <v>78</v>
      </c>
    </row>
    <row r="7" spans="1:21">
      <c r="B7" s="5">
        <v>2002</v>
      </c>
      <c r="C7" s="35">
        <v>433</v>
      </c>
      <c r="D7" s="36">
        <v>3</v>
      </c>
      <c r="E7" s="36">
        <v>510</v>
      </c>
      <c r="F7" s="36">
        <v>13</v>
      </c>
      <c r="G7" s="36">
        <v>23</v>
      </c>
      <c r="H7" s="35">
        <v>549</v>
      </c>
      <c r="I7" s="36">
        <v>214</v>
      </c>
      <c r="J7" s="37">
        <v>763</v>
      </c>
      <c r="K7" s="38">
        <v>146</v>
      </c>
      <c r="L7" s="33">
        <v>909</v>
      </c>
      <c r="N7" s="211">
        <v>8</v>
      </c>
      <c r="O7" s="47">
        <v>4</v>
      </c>
    </row>
    <row r="8" spans="1:21">
      <c r="B8" s="5">
        <v>2003</v>
      </c>
      <c r="C8" s="35">
        <v>1125</v>
      </c>
      <c r="D8" s="36">
        <v>2</v>
      </c>
      <c r="E8" s="36">
        <v>821</v>
      </c>
      <c r="F8" s="36">
        <v>43</v>
      </c>
      <c r="G8" s="36">
        <v>64</v>
      </c>
      <c r="H8" s="35">
        <v>930</v>
      </c>
      <c r="I8" s="36">
        <v>289</v>
      </c>
      <c r="J8" s="37">
        <v>1219</v>
      </c>
      <c r="K8" s="38">
        <v>134</v>
      </c>
      <c r="L8" s="33">
        <v>1353</v>
      </c>
      <c r="N8" s="53">
        <v>9</v>
      </c>
      <c r="O8" s="48">
        <v>5</v>
      </c>
    </row>
    <row r="9" spans="1:21">
      <c r="B9" s="5">
        <v>2004</v>
      </c>
      <c r="C9" s="35">
        <v>2395</v>
      </c>
      <c r="D9" s="36">
        <v>11</v>
      </c>
      <c r="E9" s="36">
        <v>748</v>
      </c>
      <c r="F9" s="36">
        <v>33</v>
      </c>
      <c r="G9" s="36">
        <v>87</v>
      </c>
      <c r="H9" s="35">
        <v>879</v>
      </c>
      <c r="I9" s="36">
        <v>301</v>
      </c>
      <c r="J9" s="37">
        <v>1180</v>
      </c>
      <c r="K9" s="38">
        <v>140</v>
      </c>
      <c r="L9" s="33">
        <v>1320</v>
      </c>
      <c r="N9" s="53">
        <v>9</v>
      </c>
      <c r="O9" s="48">
        <v>7</v>
      </c>
    </row>
    <row r="10" spans="1:21">
      <c r="B10" s="5">
        <v>2005</v>
      </c>
      <c r="C10" s="35">
        <v>3873</v>
      </c>
      <c r="D10" s="36">
        <v>9</v>
      </c>
      <c r="E10" s="36">
        <v>948</v>
      </c>
      <c r="F10" s="36">
        <v>41</v>
      </c>
      <c r="G10" s="36">
        <v>203</v>
      </c>
      <c r="H10" s="35">
        <v>1201</v>
      </c>
      <c r="I10" s="36">
        <v>286</v>
      </c>
      <c r="J10" s="37">
        <v>1487</v>
      </c>
      <c r="K10" s="38">
        <v>224</v>
      </c>
      <c r="L10" s="33">
        <v>1711</v>
      </c>
      <c r="N10" s="53">
        <v>9</v>
      </c>
      <c r="O10" s="48">
        <v>7</v>
      </c>
    </row>
    <row r="11" spans="1:21">
      <c r="B11" s="5">
        <v>2006</v>
      </c>
      <c r="C11" s="35">
        <v>1519</v>
      </c>
      <c r="D11" s="36">
        <v>13</v>
      </c>
      <c r="E11" s="36">
        <v>696</v>
      </c>
      <c r="F11" s="36">
        <v>69</v>
      </c>
      <c r="G11" s="36">
        <v>223</v>
      </c>
      <c r="H11" s="35">
        <v>1001</v>
      </c>
      <c r="I11" s="36">
        <v>350</v>
      </c>
      <c r="J11" s="37">
        <v>1351</v>
      </c>
      <c r="K11" s="38">
        <v>144</v>
      </c>
      <c r="L11" s="33">
        <v>1495</v>
      </c>
      <c r="N11" s="53">
        <v>9</v>
      </c>
      <c r="O11" s="48">
        <v>7</v>
      </c>
    </row>
    <row r="12" spans="1:21">
      <c r="B12" s="5">
        <v>2007</v>
      </c>
      <c r="C12" s="35">
        <v>692</v>
      </c>
      <c r="D12" s="36">
        <v>5</v>
      </c>
      <c r="E12" s="36">
        <v>461</v>
      </c>
      <c r="F12" s="36">
        <v>78</v>
      </c>
      <c r="G12" s="36">
        <v>157</v>
      </c>
      <c r="H12" s="35">
        <v>701</v>
      </c>
      <c r="I12" s="36">
        <v>443</v>
      </c>
      <c r="J12" s="37">
        <v>1144</v>
      </c>
      <c r="K12" s="38">
        <v>90</v>
      </c>
      <c r="L12" s="33">
        <v>1234</v>
      </c>
      <c r="N12" s="53">
        <v>10</v>
      </c>
      <c r="O12" s="48">
        <v>9</v>
      </c>
      <c r="U12" s="27"/>
    </row>
    <row r="13" spans="1:21">
      <c r="B13" s="5">
        <v>2008</v>
      </c>
      <c r="C13" s="35">
        <v>55</v>
      </c>
      <c r="D13" s="36">
        <v>13</v>
      </c>
      <c r="E13" s="36">
        <v>392</v>
      </c>
      <c r="F13" s="36">
        <v>110</v>
      </c>
      <c r="G13" s="36">
        <v>164</v>
      </c>
      <c r="H13" s="35">
        <v>679</v>
      </c>
      <c r="I13" s="36">
        <v>513</v>
      </c>
      <c r="J13" s="37">
        <v>1192</v>
      </c>
      <c r="K13" s="38">
        <v>91</v>
      </c>
      <c r="L13" s="33">
        <v>1283</v>
      </c>
      <c r="N13" s="53">
        <v>10</v>
      </c>
      <c r="O13" s="48">
        <v>9</v>
      </c>
    </row>
    <row r="14" spans="1:21">
      <c r="B14" s="5">
        <v>2009</v>
      </c>
      <c r="C14" s="35">
        <v>88</v>
      </c>
      <c r="D14" s="36">
        <v>22</v>
      </c>
      <c r="E14" s="36">
        <v>382</v>
      </c>
      <c r="F14" s="36">
        <v>108</v>
      </c>
      <c r="G14" s="36">
        <v>180</v>
      </c>
      <c r="H14" s="35">
        <v>692</v>
      </c>
      <c r="I14" s="36">
        <v>532</v>
      </c>
      <c r="J14" s="37">
        <v>1224</v>
      </c>
      <c r="K14" s="38">
        <v>118</v>
      </c>
      <c r="L14" s="33">
        <v>1342</v>
      </c>
      <c r="N14" s="53">
        <v>10</v>
      </c>
      <c r="O14" s="48">
        <v>9</v>
      </c>
    </row>
    <row r="15" spans="1:21">
      <c r="B15" s="5">
        <v>2010</v>
      </c>
      <c r="C15" s="35">
        <v>80</v>
      </c>
      <c r="D15" s="36">
        <v>24</v>
      </c>
      <c r="E15" s="36">
        <v>490</v>
      </c>
      <c r="F15" s="36">
        <v>126</v>
      </c>
      <c r="G15" s="36">
        <v>196</v>
      </c>
      <c r="H15" s="35">
        <v>836</v>
      </c>
      <c r="I15" s="36">
        <v>609</v>
      </c>
      <c r="J15" s="37">
        <v>1445</v>
      </c>
      <c r="K15" s="38">
        <v>117</v>
      </c>
      <c r="L15" s="33">
        <v>1562</v>
      </c>
      <c r="N15" s="53">
        <v>10</v>
      </c>
      <c r="O15" s="48">
        <v>9</v>
      </c>
    </row>
    <row r="16" spans="1:21">
      <c r="B16" s="5">
        <v>2011</v>
      </c>
      <c r="C16" s="35">
        <v>115</v>
      </c>
      <c r="D16" s="36">
        <v>29</v>
      </c>
      <c r="E16" s="36">
        <v>515</v>
      </c>
      <c r="F16" s="36">
        <v>157</v>
      </c>
      <c r="G16" s="36">
        <v>213</v>
      </c>
      <c r="H16" s="35">
        <v>914</v>
      </c>
      <c r="I16" s="36">
        <v>698</v>
      </c>
      <c r="J16" s="37">
        <v>1612</v>
      </c>
      <c r="K16" s="38">
        <v>60</v>
      </c>
      <c r="L16" s="33">
        <v>1672</v>
      </c>
      <c r="N16" s="53">
        <v>10</v>
      </c>
      <c r="O16" s="48">
        <v>9</v>
      </c>
    </row>
    <row r="17" spans="2:15">
      <c r="B17" s="5">
        <v>2012</v>
      </c>
      <c r="C17" s="35">
        <v>230</v>
      </c>
      <c r="D17" s="36">
        <v>65</v>
      </c>
      <c r="E17" s="36">
        <v>495</v>
      </c>
      <c r="F17" s="36">
        <v>190</v>
      </c>
      <c r="G17" s="36">
        <v>220</v>
      </c>
      <c r="H17" s="35">
        <v>970</v>
      </c>
      <c r="I17" s="36">
        <v>734</v>
      </c>
      <c r="J17" s="37">
        <v>1704</v>
      </c>
      <c r="K17" s="38">
        <v>67</v>
      </c>
      <c r="L17" s="33">
        <v>1771</v>
      </c>
      <c r="N17" s="53">
        <v>10</v>
      </c>
      <c r="O17" s="48">
        <v>9</v>
      </c>
    </row>
    <row r="18" spans="2:15">
      <c r="B18" s="5">
        <v>2013</v>
      </c>
      <c r="C18" s="35">
        <v>192</v>
      </c>
      <c r="D18" s="36">
        <v>71</v>
      </c>
      <c r="E18" s="36">
        <v>582</v>
      </c>
      <c r="F18" s="36">
        <v>156</v>
      </c>
      <c r="G18" s="36">
        <v>242</v>
      </c>
      <c r="H18" s="35">
        <v>1051</v>
      </c>
      <c r="I18" s="36">
        <v>780</v>
      </c>
      <c r="J18" s="37">
        <v>1831</v>
      </c>
      <c r="K18" s="38">
        <v>63</v>
      </c>
      <c r="L18" s="33">
        <v>1894</v>
      </c>
      <c r="N18" s="53">
        <v>10</v>
      </c>
      <c r="O18" s="48">
        <v>9</v>
      </c>
    </row>
    <row r="19" spans="2:15">
      <c r="B19" s="5">
        <v>2014</v>
      </c>
      <c r="C19" s="35">
        <v>187</v>
      </c>
      <c r="D19" s="36">
        <v>81</v>
      </c>
      <c r="E19" s="36">
        <v>541</v>
      </c>
      <c r="F19" s="36">
        <v>161</v>
      </c>
      <c r="G19" s="36">
        <v>219</v>
      </c>
      <c r="H19" s="35">
        <v>1002</v>
      </c>
      <c r="I19" s="36">
        <v>804</v>
      </c>
      <c r="J19" s="37">
        <v>1806</v>
      </c>
      <c r="K19" s="38">
        <v>39</v>
      </c>
      <c r="L19" s="33">
        <v>1845</v>
      </c>
      <c r="N19" s="53">
        <v>10</v>
      </c>
      <c r="O19" s="48">
        <v>9</v>
      </c>
    </row>
    <row r="20" spans="2:15">
      <c r="B20" s="5">
        <v>2015</v>
      </c>
      <c r="C20" s="35">
        <v>217</v>
      </c>
      <c r="D20" s="36">
        <v>82</v>
      </c>
      <c r="E20" s="36">
        <v>449</v>
      </c>
      <c r="F20" s="36">
        <v>184</v>
      </c>
      <c r="G20" s="36">
        <v>202</v>
      </c>
      <c r="H20" s="35">
        <v>917</v>
      </c>
      <c r="I20" s="36">
        <v>811</v>
      </c>
      <c r="J20" s="37">
        <v>1728</v>
      </c>
      <c r="K20" s="38">
        <v>28</v>
      </c>
      <c r="L20" s="33">
        <v>1756</v>
      </c>
      <c r="N20" s="53">
        <v>10</v>
      </c>
      <c r="O20" s="48">
        <v>9</v>
      </c>
    </row>
    <row r="21" spans="2:15">
      <c r="B21" s="5">
        <v>2016</v>
      </c>
      <c r="C21" s="35">
        <v>198</v>
      </c>
      <c r="D21" s="36">
        <v>98</v>
      </c>
      <c r="E21" s="36">
        <v>389</v>
      </c>
      <c r="F21" s="36">
        <v>137</v>
      </c>
      <c r="G21" s="36">
        <v>158</v>
      </c>
      <c r="H21" s="35">
        <v>782</v>
      </c>
      <c r="I21" s="36">
        <v>740</v>
      </c>
      <c r="J21" s="37">
        <v>1522</v>
      </c>
      <c r="K21" s="38">
        <v>23</v>
      </c>
      <c r="L21" s="33">
        <v>1545</v>
      </c>
      <c r="N21" s="53">
        <v>10</v>
      </c>
      <c r="O21" s="48">
        <v>9</v>
      </c>
    </row>
    <row r="22" spans="2:15">
      <c r="B22" s="5">
        <v>2017</v>
      </c>
      <c r="C22" s="35">
        <v>222</v>
      </c>
      <c r="D22" s="36">
        <v>109</v>
      </c>
      <c r="E22" s="36">
        <v>334</v>
      </c>
      <c r="F22" s="36">
        <v>127</v>
      </c>
      <c r="G22" s="36">
        <v>153</v>
      </c>
      <c r="H22" s="35">
        <v>723</v>
      </c>
      <c r="I22" s="36">
        <v>640</v>
      </c>
      <c r="J22" s="37">
        <v>1363</v>
      </c>
      <c r="K22" s="38">
        <v>28</v>
      </c>
      <c r="L22" s="33">
        <v>1391</v>
      </c>
      <c r="N22" s="53">
        <v>10</v>
      </c>
      <c r="O22" s="48">
        <v>9</v>
      </c>
    </row>
    <row r="23" spans="2:15">
      <c r="B23" s="5">
        <v>2018</v>
      </c>
      <c r="C23" s="35">
        <v>151</v>
      </c>
      <c r="D23" s="36">
        <v>64</v>
      </c>
      <c r="E23" s="36">
        <v>356</v>
      </c>
      <c r="F23" s="36">
        <v>108</v>
      </c>
      <c r="G23" s="36">
        <v>193</v>
      </c>
      <c r="H23" s="35">
        <v>721</v>
      </c>
      <c r="I23" s="36">
        <v>601</v>
      </c>
      <c r="J23" s="37">
        <v>1322</v>
      </c>
      <c r="K23" s="38">
        <v>29</v>
      </c>
      <c r="L23" s="33">
        <v>1351</v>
      </c>
      <c r="N23" s="53">
        <v>10</v>
      </c>
      <c r="O23" s="48">
        <v>9</v>
      </c>
    </row>
    <row r="24" spans="2:15">
      <c r="B24" s="5">
        <v>2019</v>
      </c>
      <c r="C24" s="35">
        <v>170</v>
      </c>
      <c r="D24" s="36">
        <v>68</v>
      </c>
      <c r="E24" s="36">
        <v>352</v>
      </c>
      <c r="F24" s="36">
        <v>104</v>
      </c>
      <c r="G24" s="36">
        <v>133</v>
      </c>
      <c r="H24" s="35">
        <v>657</v>
      </c>
      <c r="I24" s="36">
        <v>566</v>
      </c>
      <c r="J24" s="37">
        <v>1223</v>
      </c>
      <c r="K24" s="38">
        <v>25</v>
      </c>
      <c r="L24" s="33">
        <v>1248</v>
      </c>
      <c r="N24" s="53">
        <v>10</v>
      </c>
      <c r="O24" s="48">
        <v>9</v>
      </c>
    </row>
    <row r="25" spans="2:15">
      <c r="B25" s="5">
        <v>2020</v>
      </c>
      <c r="C25" s="35">
        <v>120</v>
      </c>
      <c r="D25" s="36">
        <v>48</v>
      </c>
      <c r="E25" s="36">
        <v>231</v>
      </c>
      <c r="F25" s="36">
        <v>53</v>
      </c>
      <c r="G25" s="36">
        <v>104</v>
      </c>
      <c r="H25" s="35">
        <v>436</v>
      </c>
      <c r="I25" s="36">
        <v>413</v>
      </c>
      <c r="J25" s="37">
        <v>849</v>
      </c>
      <c r="K25" s="38">
        <v>15</v>
      </c>
      <c r="L25" s="33">
        <v>864</v>
      </c>
      <c r="N25" s="53">
        <v>10</v>
      </c>
      <c r="O25" s="48">
        <v>9</v>
      </c>
    </row>
    <row r="26" spans="2:15">
      <c r="B26" s="5">
        <v>2021</v>
      </c>
      <c r="C26" s="35">
        <v>67</v>
      </c>
      <c r="D26" s="36">
        <v>33</v>
      </c>
      <c r="E26" s="36">
        <v>117</v>
      </c>
      <c r="F26" s="36">
        <v>36</v>
      </c>
      <c r="G26" s="36">
        <v>37</v>
      </c>
      <c r="H26" s="35">
        <v>223</v>
      </c>
      <c r="I26" s="36">
        <v>235</v>
      </c>
      <c r="J26" s="37">
        <v>458</v>
      </c>
      <c r="K26" s="38">
        <v>8</v>
      </c>
      <c r="L26" s="33">
        <v>466</v>
      </c>
      <c r="N26" s="53">
        <v>10</v>
      </c>
      <c r="O26" s="48">
        <v>9</v>
      </c>
    </row>
    <row r="27" spans="2:15">
      <c r="B27" s="6">
        <v>2022</v>
      </c>
      <c r="C27" s="39">
        <v>19</v>
      </c>
      <c r="D27" s="40">
        <v>16</v>
      </c>
      <c r="E27" s="40">
        <v>34</v>
      </c>
      <c r="F27" s="40">
        <v>9</v>
      </c>
      <c r="G27" s="40">
        <v>15</v>
      </c>
      <c r="H27" s="35">
        <v>74</v>
      </c>
      <c r="I27" s="36">
        <v>81</v>
      </c>
      <c r="J27" s="37">
        <v>155</v>
      </c>
      <c r="K27" s="38">
        <v>5</v>
      </c>
      <c r="L27" s="33">
        <v>160</v>
      </c>
      <c r="N27" s="54">
        <v>10</v>
      </c>
      <c r="O27" s="49">
        <v>9</v>
      </c>
    </row>
    <row r="28" spans="2:15">
      <c r="B28" s="6" t="s">
        <v>13</v>
      </c>
      <c r="C28" s="14">
        <v>2803</v>
      </c>
      <c r="D28" s="17">
        <v>828</v>
      </c>
      <c r="E28" s="12">
        <v>6120</v>
      </c>
      <c r="F28" s="12">
        <v>1844</v>
      </c>
      <c r="G28" s="12">
        <v>2586</v>
      </c>
      <c r="H28" s="14">
        <v>11378</v>
      </c>
      <c r="I28" s="14">
        <v>9200</v>
      </c>
      <c r="J28" s="17">
        <v>20578</v>
      </c>
      <c r="K28" s="13">
        <v>806</v>
      </c>
      <c r="L28" s="15">
        <v>21384</v>
      </c>
    </row>
    <row r="29" spans="2:15"/>
    <row r="30" spans="2:15">
      <c r="B30" s="19" t="s">
        <v>84</v>
      </c>
      <c r="C30" s="21">
        <v>20</v>
      </c>
      <c r="D30" s="22">
        <v>16</v>
      </c>
      <c r="E30" s="20">
        <v>39.272727272727273</v>
      </c>
      <c r="F30" s="20">
        <v>11.09090909090909</v>
      </c>
      <c r="G30" s="20">
        <v>16</v>
      </c>
      <c r="H30" s="21">
        <v>82.36363636363636</v>
      </c>
      <c r="I30" s="21">
        <v>88.545454545454547</v>
      </c>
      <c r="J30" s="22">
        <v>170.90909090909091</v>
      </c>
      <c r="K30" s="23">
        <v>5.454545454545455</v>
      </c>
      <c r="L30" s="24">
        <v>206.90909090909091</v>
      </c>
    </row>
    <row r="31" spans="2:15"/>
    <row r="32" spans="2:15">
      <c r="B32" s="9" t="s">
        <v>14</v>
      </c>
    </row>
    <row r="33" spans="2:2">
      <c r="B33" s="8" t="s">
        <v>20</v>
      </c>
    </row>
    <row r="34" spans="2:2">
      <c r="B34" s="8" t="s">
        <v>16</v>
      </c>
    </row>
    <row r="35" spans="2:2">
      <c r="B35" s="8" t="s">
        <v>17</v>
      </c>
    </row>
    <row r="36" spans="2:2"/>
  </sheetData>
  <mergeCells count="1">
    <mergeCell ref="B5:L5"/>
  </mergeCells>
  <phoneticPr fontId="5" type="noConversion"/>
  <dataValidations count="2">
    <dataValidation type="date" allowBlank="1" showInputMessage="1" showErrorMessage="1" errorTitle="Must be a date" error="dd/mm/yy format between 01/01/2000 and 31/12/2021" sqref="C3" xr:uid="{00000000-0002-0000-0200-000000000000}">
      <formula1>36526</formula1>
      <formula2>44561</formula2>
    </dataValidation>
    <dataValidation type="whole" operator="greaterThanOrEqual" allowBlank="1" showInputMessage="1" showErrorMessage="1" errorTitle="Whole number" error="Must be a whole number 0 or greater" sqref="C7:L27" xr:uid="{00000000-0002-0000-0200-000002000000}">
      <formula1>0</formula1>
    </dataValidation>
  </dataValidations>
  <pageMargins left="0.7" right="0.7" top="0.75" bottom="0.75" header="0.3" footer="0.3"/>
  <pageSetup scale="62" orientation="landscape" r:id="rId1"/>
  <rowBreaks count="1" manualBreakCount="1">
    <brk id="22" min="1" max="11" man="1"/>
  </rowBreaks>
  <colBreaks count="1" manualBreakCount="1">
    <brk id="11" min="2" max="3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AH36"/>
  <sheetViews>
    <sheetView showGridLines="0" zoomScale="75" zoomScaleNormal="75" workbookViewId="0">
      <selection activeCell="O34" sqref="O34"/>
    </sheetView>
  </sheetViews>
  <sheetFormatPr defaultColWidth="0" defaultRowHeight="12.75" zeroHeight="1"/>
  <cols>
    <col min="1" max="1" width="3.7109375" customWidth="1"/>
    <col min="2" max="12" width="16.7109375" customWidth="1"/>
    <col min="13" max="13" width="9.85546875" customWidth="1"/>
    <col min="14" max="14" width="11.5703125" bestFit="1" customWidth="1"/>
    <col min="15" max="15" width="13.7109375" bestFit="1" customWidth="1"/>
    <col min="16" max="16" width="9.85546875" customWidth="1"/>
    <col min="17" max="25" width="9.85546875" hidden="1" customWidth="1"/>
    <col min="26" max="34" width="0" hidden="1" customWidth="1"/>
    <col min="35" max="16384" width="9.85546875" hidden="1"/>
  </cols>
  <sheetData>
    <row r="1" spans="1:21" ht="15.75">
      <c r="A1" s="30" t="s">
        <v>21</v>
      </c>
    </row>
    <row r="2" spans="1:21"/>
    <row r="3" spans="1:21">
      <c r="B3" s="10" t="s">
        <v>1</v>
      </c>
      <c r="C3" s="32"/>
    </row>
    <row r="4" spans="1:21"/>
    <row r="5" spans="1:21">
      <c r="B5" s="229" t="s">
        <v>22</v>
      </c>
      <c r="C5" s="230"/>
      <c r="D5" s="230"/>
      <c r="E5" s="230"/>
      <c r="F5" s="230"/>
      <c r="G5" s="230"/>
      <c r="H5" s="230"/>
      <c r="I5" s="230"/>
      <c r="J5" s="230"/>
      <c r="K5" s="230"/>
      <c r="L5" s="231"/>
    </row>
    <row r="6" spans="1:21" ht="43.35" customHeight="1">
      <c r="B6" s="1" t="s">
        <v>23</v>
      </c>
      <c r="C6" s="1" t="s">
        <v>4</v>
      </c>
      <c r="D6" s="2" t="s">
        <v>5</v>
      </c>
      <c r="E6" s="2" t="s">
        <v>6</v>
      </c>
      <c r="F6" s="2" t="s">
        <v>7</v>
      </c>
      <c r="G6" s="2" t="s">
        <v>8</v>
      </c>
      <c r="H6" s="1" t="s">
        <v>9</v>
      </c>
      <c r="I6" s="2" t="s">
        <v>10</v>
      </c>
      <c r="J6" s="4" t="s">
        <v>11</v>
      </c>
      <c r="K6" s="3" t="s">
        <v>12</v>
      </c>
      <c r="L6" s="7" t="s">
        <v>13</v>
      </c>
      <c r="N6" s="46" t="s">
        <v>76</v>
      </c>
      <c r="O6" s="210" t="s">
        <v>78</v>
      </c>
    </row>
    <row r="7" spans="1:21">
      <c r="B7" s="5">
        <v>2002</v>
      </c>
      <c r="C7" s="35">
        <v>200</v>
      </c>
      <c r="D7" s="36">
        <v>0</v>
      </c>
      <c r="E7" s="36">
        <v>301</v>
      </c>
      <c r="F7" s="36">
        <v>12</v>
      </c>
      <c r="G7" s="36">
        <v>10</v>
      </c>
      <c r="H7" s="35">
        <v>323</v>
      </c>
      <c r="I7" s="36">
        <v>141</v>
      </c>
      <c r="J7" s="37">
        <v>464</v>
      </c>
      <c r="K7" s="38">
        <v>223</v>
      </c>
      <c r="L7" s="33">
        <v>687</v>
      </c>
      <c r="N7" s="211">
        <v>6</v>
      </c>
      <c r="O7" s="47">
        <v>3</v>
      </c>
    </row>
    <row r="8" spans="1:21">
      <c r="B8" s="5">
        <v>2003</v>
      </c>
      <c r="C8" s="35">
        <v>375</v>
      </c>
      <c r="D8" s="36">
        <v>1</v>
      </c>
      <c r="E8" s="36">
        <v>490</v>
      </c>
      <c r="F8" s="36">
        <v>17</v>
      </c>
      <c r="G8" s="36">
        <v>25</v>
      </c>
      <c r="H8" s="35">
        <v>533</v>
      </c>
      <c r="I8" s="36">
        <v>167</v>
      </c>
      <c r="J8" s="37">
        <v>700</v>
      </c>
      <c r="K8" s="38">
        <v>99</v>
      </c>
      <c r="L8" s="33">
        <v>799</v>
      </c>
      <c r="N8" s="53">
        <v>7</v>
      </c>
      <c r="O8" s="48">
        <v>4</v>
      </c>
    </row>
    <row r="9" spans="1:21">
      <c r="B9" s="5">
        <v>2004</v>
      </c>
      <c r="C9" s="35">
        <v>1016</v>
      </c>
      <c r="D9" s="36">
        <v>3</v>
      </c>
      <c r="E9" s="36">
        <v>686</v>
      </c>
      <c r="F9" s="36">
        <v>31</v>
      </c>
      <c r="G9" s="36">
        <v>24</v>
      </c>
      <c r="H9" s="35">
        <v>744</v>
      </c>
      <c r="I9" s="36">
        <v>250</v>
      </c>
      <c r="J9" s="37">
        <v>994</v>
      </c>
      <c r="K9" s="38">
        <v>186</v>
      </c>
      <c r="L9" s="33">
        <v>1180</v>
      </c>
      <c r="N9" s="53">
        <v>7</v>
      </c>
      <c r="O9" s="48">
        <v>6</v>
      </c>
    </row>
    <row r="10" spans="1:21">
      <c r="B10" s="5">
        <v>2005</v>
      </c>
      <c r="C10" s="35">
        <v>564</v>
      </c>
      <c r="D10" s="36">
        <v>2</v>
      </c>
      <c r="E10" s="36">
        <v>531</v>
      </c>
      <c r="F10" s="36">
        <v>21</v>
      </c>
      <c r="G10" s="36">
        <v>33</v>
      </c>
      <c r="H10" s="35">
        <v>587</v>
      </c>
      <c r="I10" s="36">
        <v>176</v>
      </c>
      <c r="J10" s="37">
        <v>763</v>
      </c>
      <c r="K10" s="38">
        <v>93</v>
      </c>
      <c r="L10" s="33">
        <v>856</v>
      </c>
      <c r="N10" s="53">
        <v>7</v>
      </c>
      <c r="O10" s="48">
        <v>6</v>
      </c>
    </row>
    <row r="11" spans="1:21">
      <c r="B11" s="5">
        <v>2006</v>
      </c>
      <c r="C11" s="35">
        <v>348</v>
      </c>
      <c r="D11" s="36">
        <v>2</v>
      </c>
      <c r="E11" s="36">
        <v>406</v>
      </c>
      <c r="F11" s="36">
        <v>18</v>
      </c>
      <c r="G11" s="36">
        <v>43</v>
      </c>
      <c r="H11" s="35">
        <v>469</v>
      </c>
      <c r="I11" s="36">
        <v>172</v>
      </c>
      <c r="J11" s="37">
        <v>641</v>
      </c>
      <c r="K11" s="38">
        <v>88</v>
      </c>
      <c r="L11" s="33">
        <v>729</v>
      </c>
      <c r="N11" s="53">
        <v>7</v>
      </c>
      <c r="O11" s="48">
        <v>6</v>
      </c>
    </row>
    <row r="12" spans="1:21">
      <c r="B12" s="5">
        <v>2007</v>
      </c>
      <c r="C12" s="35">
        <v>4509</v>
      </c>
      <c r="D12" s="36">
        <v>3</v>
      </c>
      <c r="E12" s="36">
        <v>711</v>
      </c>
      <c r="F12" s="36">
        <v>43</v>
      </c>
      <c r="G12" s="36">
        <v>126</v>
      </c>
      <c r="H12" s="35">
        <v>883</v>
      </c>
      <c r="I12" s="36">
        <v>317</v>
      </c>
      <c r="J12" s="37">
        <v>1200</v>
      </c>
      <c r="K12" s="38">
        <v>101</v>
      </c>
      <c r="L12" s="33">
        <v>1301</v>
      </c>
      <c r="N12" s="53">
        <v>8</v>
      </c>
      <c r="O12" s="48">
        <v>7</v>
      </c>
      <c r="U12" s="27"/>
    </row>
    <row r="13" spans="1:21">
      <c r="B13" s="5">
        <v>2008</v>
      </c>
      <c r="C13" s="35">
        <v>452</v>
      </c>
      <c r="D13" s="36">
        <v>2</v>
      </c>
      <c r="E13" s="36">
        <v>656</v>
      </c>
      <c r="F13" s="36">
        <v>88</v>
      </c>
      <c r="G13" s="36">
        <v>180</v>
      </c>
      <c r="H13" s="35">
        <v>926</v>
      </c>
      <c r="I13" s="36">
        <v>396</v>
      </c>
      <c r="J13" s="37">
        <v>1322</v>
      </c>
      <c r="K13" s="38">
        <v>135</v>
      </c>
      <c r="L13" s="33">
        <v>1457</v>
      </c>
      <c r="N13" s="53">
        <v>8</v>
      </c>
      <c r="O13" s="48">
        <v>7</v>
      </c>
    </row>
    <row r="14" spans="1:21">
      <c r="B14" s="5">
        <v>2009</v>
      </c>
      <c r="C14" s="35">
        <v>70</v>
      </c>
      <c r="D14" s="36">
        <v>6</v>
      </c>
      <c r="E14" s="36">
        <v>362</v>
      </c>
      <c r="F14" s="36">
        <v>80</v>
      </c>
      <c r="G14" s="36">
        <v>150</v>
      </c>
      <c r="H14" s="35">
        <v>598</v>
      </c>
      <c r="I14" s="36">
        <v>374</v>
      </c>
      <c r="J14" s="37">
        <v>972</v>
      </c>
      <c r="K14" s="38">
        <v>118</v>
      </c>
      <c r="L14" s="33">
        <v>1090</v>
      </c>
      <c r="N14" s="53">
        <v>8</v>
      </c>
      <c r="O14" s="48">
        <v>7</v>
      </c>
    </row>
    <row r="15" spans="1:21">
      <c r="B15" s="5">
        <v>2010</v>
      </c>
      <c r="C15" s="35">
        <v>764</v>
      </c>
      <c r="D15" s="36">
        <v>442</v>
      </c>
      <c r="E15" s="36">
        <v>588</v>
      </c>
      <c r="F15" s="36">
        <v>76</v>
      </c>
      <c r="G15" s="36">
        <v>163</v>
      </c>
      <c r="H15" s="35">
        <v>1269</v>
      </c>
      <c r="I15" s="36">
        <v>376</v>
      </c>
      <c r="J15" s="37">
        <v>1645</v>
      </c>
      <c r="K15" s="38">
        <v>88</v>
      </c>
      <c r="L15" s="33">
        <v>1733</v>
      </c>
      <c r="N15" s="53">
        <v>8</v>
      </c>
      <c r="O15" s="48">
        <v>7</v>
      </c>
    </row>
    <row r="16" spans="1:21">
      <c r="B16" s="5">
        <v>2011</v>
      </c>
      <c r="C16" s="35">
        <v>47</v>
      </c>
      <c r="D16" s="36">
        <v>13</v>
      </c>
      <c r="E16" s="36">
        <v>416</v>
      </c>
      <c r="F16" s="36">
        <v>100</v>
      </c>
      <c r="G16" s="36">
        <v>128</v>
      </c>
      <c r="H16" s="35">
        <v>657</v>
      </c>
      <c r="I16" s="36">
        <v>452</v>
      </c>
      <c r="J16" s="37">
        <v>1109</v>
      </c>
      <c r="K16" s="38">
        <v>197</v>
      </c>
      <c r="L16" s="33">
        <v>1306</v>
      </c>
      <c r="N16" s="53">
        <v>8</v>
      </c>
      <c r="O16" s="48">
        <v>7</v>
      </c>
    </row>
    <row r="17" spans="2:15">
      <c r="B17" s="5">
        <v>2012</v>
      </c>
      <c r="C17" s="35">
        <v>103</v>
      </c>
      <c r="D17" s="36">
        <v>53</v>
      </c>
      <c r="E17" s="36">
        <v>353</v>
      </c>
      <c r="F17" s="36">
        <v>92</v>
      </c>
      <c r="G17" s="36">
        <v>147</v>
      </c>
      <c r="H17" s="35">
        <v>645</v>
      </c>
      <c r="I17" s="36">
        <v>459</v>
      </c>
      <c r="J17" s="37">
        <v>1104</v>
      </c>
      <c r="K17" s="38">
        <v>45</v>
      </c>
      <c r="L17" s="33">
        <v>1149</v>
      </c>
      <c r="N17" s="53">
        <v>8</v>
      </c>
      <c r="O17" s="48">
        <v>7</v>
      </c>
    </row>
    <row r="18" spans="2:15">
      <c r="B18" s="5">
        <v>2013</v>
      </c>
      <c r="C18" s="35">
        <v>199</v>
      </c>
      <c r="D18" s="36">
        <v>59</v>
      </c>
      <c r="E18" s="36">
        <v>358</v>
      </c>
      <c r="F18" s="36">
        <v>121</v>
      </c>
      <c r="G18" s="36">
        <v>155</v>
      </c>
      <c r="H18" s="35">
        <v>693</v>
      </c>
      <c r="I18" s="36">
        <v>555</v>
      </c>
      <c r="J18" s="37">
        <v>1248</v>
      </c>
      <c r="K18" s="38">
        <v>46</v>
      </c>
      <c r="L18" s="33">
        <v>1294</v>
      </c>
      <c r="N18" s="53">
        <v>8</v>
      </c>
      <c r="O18" s="48">
        <v>7</v>
      </c>
    </row>
    <row r="19" spans="2:15">
      <c r="B19" s="5">
        <v>2014</v>
      </c>
      <c r="C19" s="35">
        <v>129</v>
      </c>
      <c r="D19" s="36">
        <v>54</v>
      </c>
      <c r="E19" s="36">
        <v>360</v>
      </c>
      <c r="F19" s="36">
        <v>101</v>
      </c>
      <c r="G19" s="36">
        <v>126</v>
      </c>
      <c r="H19" s="35">
        <v>641</v>
      </c>
      <c r="I19" s="36">
        <v>498</v>
      </c>
      <c r="J19" s="37">
        <v>1139</v>
      </c>
      <c r="K19" s="38">
        <v>39</v>
      </c>
      <c r="L19" s="33">
        <v>1178</v>
      </c>
      <c r="N19" s="53">
        <v>8</v>
      </c>
      <c r="O19" s="48">
        <v>7</v>
      </c>
    </row>
    <row r="20" spans="2:15">
      <c r="B20" s="5">
        <v>2015</v>
      </c>
      <c r="C20" s="35">
        <v>242</v>
      </c>
      <c r="D20" s="36">
        <v>98</v>
      </c>
      <c r="E20" s="36">
        <v>410</v>
      </c>
      <c r="F20" s="36">
        <v>129</v>
      </c>
      <c r="G20" s="36">
        <v>155</v>
      </c>
      <c r="H20" s="35">
        <v>792</v>
      </c>
      <c r="I20" s="36">
        <v>692</v>
      </c>
      <c r="J20" s="37">
        <v>1484</v>
      </c>
      <c r="K20" s="38">
        <v>21</v>
      </c>
      <c r="L20" s="33">
        <v>1505</v>
      </c>
      <c r="N20" s="53">
        <v>8</v>
      </c>
      <c r="O20" s="48">
        <v>7</v>
      </c>
    </row>
    <row r="21" spans="2:15">
      <c r="B21" s="5">
        <v>2016</v>
      </c>
      <c r="C21" s="35">
        <v>184</v>
      </c>
      <c r="D21" s="36">
        <v>91</v>
      </c>
      <c r="E21" s="36">
        <v>435</v>
      </c>
      <c r="F21" s="36">
        <v>132</v>
      </c>
      <c r="G21" s="36">
        <v>176</v>
      </c>
      <c r="H21" s="35">
        <v>834</v>
      </c>
      <c r="I21" s="36">
        <v>680</v>
      </c>
      <c r="J21" s="37">
        <v>1514</v>
      </c>
      <c r="K21" s="38">
        <v>15</v>
      </c>
      <c r="L21" s="33">
        <v>1529</v>
      </c>
      <c r="N21" s="53">
        <v>8</v>
      </c>
      <c r="O21" s="48">
        <v>7</v>
      </c>
    </row>
    <row r="22" spans="2:15">
      <c r="B22" s="5">
        <v>2017</v>
      </c>
      <c r="C22" s="35">
        <v>170</v>
      </c>
      <c r="D22" s="36">
        <v>110</v>
      </c>
      <c r="E22" s="36">
        <v>380</v>
      </c>
      <c r="F22" s="36">
        <v>131</v>
      </c>
      <c r="G22" s="36">
        <v>152</v>
      </c>
      <c r="H22" s="35">
        <v>773</v>
      </c>
      <c r="I22" s="36">
        <v>613</v>
      </c>
      <c r="J22" s="37">
        <v>1386</v>
      </c>
      <c r="K22" s="38">
        <v>13</v>
      </c>
      <c r="L22" s="33">
        <v>1399</v>
      </c>
      <c r="N22" s="53">
        <v>8</v>
      </c>
      <c r="O22" s="48">
        <v>7</v>
      </c>
    </row>
    <row r="23" spans="2:15">
      <c r="B23" s="5">
        <v>2018</v>
      </c>
      <c r="C23" s="35">
        <v>145</v>
      </c>
      <c r="D23" s="36">
        <v>89</v>
      </c>
      <c r="E23" s="36">
        <v>297</v>
      </c>
      <c r="F23" s="36">
        <v>100</v>
      </c>
      <c r="G23" s="36">
        <v>135</v>
      </c>
      <c r="H23" s="35">
        <v>621</v>
      </c>
      <c r="I23" s="36">
        <v>537</v>
      </c>
      <c r="J23" s="37">
        <v>1158</v>
      </c>
      <c r="K23" s="38">
        <v>13</v>
      </c>
      <c r="L23" s="33">
        <v>1171</v>
      </c>
      <c r="N23" s="53">
        <v>8</v>
      </c>
      <c r="O23" s="48">
        <v>7</v>
      </c>
    </row>
    <row r="24" spans="2:15">
      <c r="B24" s="5">
        <v>2019</v>
      </c>
      <c r="C24" s="35">
        <v>147</v>
      </c>
      <c r="D24" s="36">
        <v>95</v>
      </c>
      <c r="E24" s="36">
        <v>259</v>
      </c>
      <c r="F24" s="36">
        <v>85</v>
      </c>
      <c r="G24" s="36">
        <v>116</v>
      </c>
      <c r="H24" s="35">
        <v>555</v>
      </c>
      <c r="I24" s="36">
        <v>525</v>
      </c>
      <c r="J24" s="37">
        <v>1080</v>
      </c>
      <c r="K24" s="38">
        <v>18</v>
      </c>
      <c r="L24" s="33">
        <v>1098</v>
      </c>
      <c r="N24" s="53">
        <v>8</v>
      </c>
      <c r="O24" s="48">
        <v>7</v>
      </c>
    </row>
    <row r="25" spans="2:15">
      <c r="B25" s="5">
        <v>2020</v>
      </c>
      <c r="C25" s="35">
        <v>90</v>
      </c>
      <c r="D25" s="36">
        <v>41</v>
      </c>
      <c r="E25" s="36">
        <v>232</v>
      </c>
      <c r="F25" s="36">
        <v>72</v>
      </c>
      <c r="G25" s="36">
        <v>100</v>
      </c>
      <c r="H25" s="35">
        <v>445</v>
      </c>
      <c r="I25" s="36">
        <v>418</v>
      </c>
      <c r="J25" s="37">
        <v>863</v>
      </c>
      <c r="K25" s="38">
        <v>7</v>
      </c>
      <c r="L25" s="33">
        <v>870</v>
      </c>
      <c r="N25" s="53">
        <v>8</v>
      </c>
      <c r="O25" s="48">
        <v>7</v>
      </c>
    </row>
    <row r="26" spans="2:15">
      <c r="B26" s="5">
        <v>2021</v>
      </c>
      <c r="C26" s="35">
        <v>102</v>
      </c>
      <c r="D26" s="36">
        <v>68</v>
      </c>
      <c r="E26" s="36">
        <v>255</v>
      </c>
      <c r="F26" s="36">
        <v>73</v>
      </c>
      <c r="G26" s="36">
        <v>107</v>
      </c>
      <c r="H26" s="35">
        <v>503</v>
      </c>
      <c r="I26" s="36">
        <v>452</v>
      </c>
      <c r="J26" s="37">
        <v>955</v>
      </c>
      <c r="K26" s="38">
        <v>4</v>
      </c>
      <c r="L26" s="33">
        <v>959</v>
      </c>
      <c r="N26" s="53">
        <v>8</v>
      </c>
      <c r="O26" s="48">
        <v>7</v>
      </c>
    </row>
    <row r="27" spans="2:15">
      <c r="B27" s="6">
        <v>2022</v>
      </c>
      <c r="C27" s="39">
        <v>89</v>
      </c>
      <c r="D27" s="40">
        <v>62</v>
      </c>
      <c r="E27" s="40">
        <v>171</v>
      </c>
      <c r="F27" s="40">
        <v>48</v>
      </c>
      <c r="G27" s="40">
        <v>60</v>
      </c>
      <c r="H27" s="35">
        <v>341</v>
      </c>
      <c r="I27" s="36">
        <v>329</v>
      </c>
      <c r="J27" s="37">
        <v>670</v>
      </c>
      <c r="K27" s="38">
        <v>1</v>
      </c>
      <c r="L27" s="33">
        <v>671</v>
      </c>
      <c r="N27" s="54">
        <v>8</v>
      </c>
      <c r="O27" s="49">
        <v>7</v>
      </c>
    </row>
    <row r="28" spans="2:15">
      <c r="B28" s="6" t="s">
        <v>13</v>
      </c>
      <c r="C28" s="14">
        <v>9945</v>
      </c>
      <c r="D28" s="17">
        <v>1294</v>
      </c>
      <c r="E28" s="12">
        <v>8657</v>
      </c>
      <c r="F28" s="12">
        <v>1570</v>
      </c>
      <c r="G28" s="12">
        <v>2311</v>
      </c>
      <c r="H28" s="14">
        <v>13832</v>
      </c>
      <c r="I28" s="14">
        <v>8579</v>
      </c>
      <c r="J28" s="17">
        <v>22411</v>
      </c>
      <c r="K28" s="13">
        <v>1550</v>
      </c>
      <c r="L28" s="15">
        <v>23961</v>
      </c>
    </row>
    <row r="29" spans="2:15"/>
    <row r="30" spans="2:15">
      <c r="B30" s="166" t="s">
        <v>84</v>
      </c>
      <c r="C30" s="14">
        <v>89</v>
      </c>
      <c r="D30" s="17">
        <v>62</v>
      </c>
      <c r="E30" s="12">
        <v>171</v>
      </c>
      <c r="F30" s="12">
        <v>48</v>
      </c>
      <c r="G30" s="12">
        <v>60</v>
      </c>
      <c r="H30" s="14">
        <v>341</v>
      </c>
      <c r="I30" s="14">
        <v>329</v>
      </c>
      <c r="J30" s="17">
        <v>670</v>
      </c>
      <c r="K30" s="13">
        <v>1</v>
      </c>
      <c r="L30" s="15">
        <v>671</v>
      </c>
    </row>
    <row r="31" spans="2:15"/>
    <row r="32" spans="2:15"/>
    <row r="33" spans="2:2">
      <c r="B33" s="8" t="s">
        <v>16</v>
      </c>
    </row>
    <row r="34" spans="2:2">
      <c r="B34" s="8" t="s">
        <v>17</v>
      </c>
    </row>
    <row r="35" spans="2:2"/>
    <row r="36" spans="2:2"/>
  </sheetData>
  <mergeCells count="1">
    <mergeCell ref="B5:L5"/>
  </mergeCells>
  <dataValidations count="2">
    <dataValidation type="date" allowBlank="1" showInputMessage="1" showErrorMessage="1" errorTitle="Must be a date" error="dd/mm/yy format between 01/01/2000 and 31/12/2021" sqref="C3" xr:uid="{00000000-0002-0000-0300-000000000000}">
      <formula1>36526</formula1>
      <formula2>44561</formula2>
    </dataValidation>
    <dataValidation type="whole" operator="greaterThanOrEqual" allowBlank="1" showInputMessage="1" showErrorMessage="1" errorTitle="Whole number" error="Must be a whole number 0 or greater" sqref="C7:L27 C30:L30" xr:uid="{3A51ED25-A1ED-4698-A48F-E814895AF345}">
      <formula1>0</formula1>
    </dataValidation>
  </dataValidations>
  <pageMargins left="0.7" right="0.7" top="0.75" bottom="0.75" header="0.3" footer="0.3"/>
  <pageSetup scale="62" orientation="landscape" r:id="rId1"/>
  <rowBreaks count="1" manualBreakCount="1">
    <brk id="22" min="1" max="11" man="1"/>
  </rowBreaks>
  <colBreaks count="1" manualBreakCount="1">
    <brk id="11" min="2" max="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fitToPage="1"/>
  </sheetPr>
  <dimension ref="A1:U36"/>
  <sheetViews>
    <sheetView showGridLines="0" zoomScale="75" zoomScaleNormal="75" workbookViewId="0">
      <selection activeCell="N6" sqref="N6:N27"/>
    </sheetView>
  </sheetViews>
  <sheetFormatPr defaultColWidth="0" defaultRowHeight="12.75" zeroHeight="1"/>
  <cols>
    <col min="1" max="1" width="3.7109375" customWidth="1"/>
    <col min="2" max="12" width="16.7109375" customWidth="1"/>
    <col min="13" max="13" width="9.140625" customWidth="1"/>
    <col min="14" max="14" width="11.5703125" bestFit="1" customWidth="1"/>
    <col min="15" max="15" width="13.85546875" bestFit="1" customWidth="1"/>
    <col min="16" max="16" width="9.140625" customWidth="1"/>
    <col min="17" max="16384" width="9.140625" hidden="1"/>
  </cols>
  <sheetData>
    <row r="1" spans="1:21" ht="15.75">
      <c r="A1" s="30" t="s">
        <v>24</v>
      </c>
    </row>
    <row r="2" spans="1:21"/>
    <row r="3" spans="1:21">
      <c r="B3" s="10" t="s">
        <v>1</v>
      </c>
      <c r="C3" s="32"/>
    </row>
    <row r="4" spans="1:21"/>
    <row r="5" spans="1:21">
      <c r="B5" s="229" t="s">
        <v>25</v>
      </c>
      <c r="C5" s="230"/>
      <c r="D5" s="230"/>
      <c r="E5" s="230"/>
      <c r="F5" s="230"/>
      <c r="G5" s="230"/>
      <c r="H5" s="230"/>
      <c r="I5" s="230"/>
      <c r="J5" s="230"/>
      <c r="K5" s="230"/>
      <c r="L5" s="231"/>
    </row>
    <row r="6" spans="1:21" ht="43.35" customHeight="1">
      <c r="B6" s="1" t="s">
        <v>3</v>
      </c>
      <c r="C6" s="1" t="s">
        <v>4</v>
      </c>
      <c r="D6" s="2" t="s">
        <v>5</v>
      </c>
      <c r="E6" s="2" t="s">
        <v>6</v>
      </c>
      <c r="F6" s="2" t="s">
        <v>7</v>
      </c>
      <c r="G6" s="2" t="s">
        <v>8</v>
      </c>
      <c r="H6" s="1" t="s">
        <v>9</v>
      </c>
      <c r="I6" s="2" t="s">
        <v>10</v>
      </c>
      <c r="J6" s="4" t="s">
        <v>11</v>
      </c>
      <c r="K6" s="3" t="s">
        <v>12</v>
      </c>
      <c r="L6" s="7" t="s">
        <v>13</v>
      </c>
      <c r="N6" s="46" t="s">
        <v>76</v>
      </c>
      <c r="O6" s="210" t="s">
        <v>78</v>
      </c>
    </row>
    <row r="7" spans="1:21">
      <c r="B7" s="5">
        <v>2002</v>
      </c>
      <c r="C7" s="35">
        <v>1827</v>
      </c>
      <c r="D7" s="36">
        <v>15</v>
      </c>
      <c r="E7" s="36">
        <v>810</v>
      </c>
      <c r="F7" s="36">
        <v>69</v>
      </c>
      <c r="G7" s="36">
        <v>134</v>
      </c>
      <c r="H7" s="35">
        <v>1028</v>
      </c>
      <c r="I7" s="36">
        <v>591</v>
      </c>
      <c r="J7" s="37">
        <v>1619</v>
      </c>
      <c r="K7" s="38">
        <v>58</v>
      </c>
      <c r="L7" s="33">
        <v>1677</v>
      </c>
      <c r="N7" s="211">
        <v>8</v>
      </c>
      <c r="O7" s="47">
        <v>4</v>
      </c>
    </row>
    <row r="8" spans="1:21">
      <c r="B8" s="5">
        <v>2003</v>
      </c>
      <c r="C8" s="35">
        <v>2774</v>
      </c>
      <c r="D8" s="36">
        <v>10</v>
      </c>
      <c r="E8" s="36">
        <v>1090</v>
      </c>
      <c r="F8" s="36">
        <v>78</v>
      </c>
      <c r="G8" s="36">
        <v>244</v>
      </c>
      <c r="H8" s="35">
        <v>1422</v>
      </c>
      <c r="I8" s="36">
        <v>914</v>
      </c>
      <c r="J8" s="37">
        <v>2336</v>
      </c>
      <c r="K8" s="38">
        <v>147</v>
      </c>
      <c r="L8" s="33">
        <v>2483</v>
      </c>
      <c r="N8" s="53">
        <v>9</v>
      </c>
      <c r="O8" s="48">
        <v>5</v>
      </c>
    </row>
    <row r="9" spans="1:21">
      <c r="B9" s="5">
        <v>2004</v>
      </c>
      <c r="C9" s="35">
        <v>2893</v>
      </c>
      <c r="D9" s="36">
        <v>21</v>
      </c>
      <c r="E9" s="36">
        <v>1017</v>
      </c>
      <c r="F9" s="36">
        <v>99</v>
      </c>
      <c r="G9" s="36">
        <v>280</v>
      </c>
      <c r="H9" s="35">
        <v>1417</v>
      </c>
      <c r="I9" s="36">
        <v>895</v>
      </c>
      <c r="J9" s="37">
        <v>2312</v>
      </c>
      <c r="K9" s="38">
        <v>141</v>
      </c>
      <c r="L9" s="33">
        <v>2453</v>
      </c>
      <c r="N9" s="53">
        <v>9</v>
      </c>
      <c r="O9" s="48">
        <v>7</v>
      </c>
    </row>
    <row r="10" spans="1:21">
      <c r="B10" s="5">
        <v>2005</v>
      </c>
      <c r="C10" s="35">
        <v>1393</v>
      </c>
      <c r="D10" s="36">
        <v>34</v>
      </c>
      <c r="E10" s="36">
        <v>1023</v>
      </c>
      <c r="F10" s="36">
        <v>96</v>
      </c>
      <c r="G10" s="36">
        <v>340</v>
      </c>
      <c r="H10" s="35">
        <v>1493</v>
      </c>
      <c r="I10" s="36">
        <v>870</v>
      </c>
      <c r="J10" s="37">
        <v>2363</v>
      </c>
      <c r="K10" s="38">
        <v>189</v>
      </c>
      <c r="L10" s="33">
        <v>2552</v>
      </c>
      <c r="N10" s="53">
        <v>9</v>
      </c>
      <c r="O10" s="48">
        <v>7</v>
      </c>
    </row>
    <row r="11" spans="1:21">
      <c r="B11" s="5">
        <v>2006</v>
      </c>
      <c r="C11" s="35">
        <v>413</v>
      </c>
      <c r="D11" s="36">
        <v>16</v>
      </c>
      <c r="E11" s="36">
        <v>764</v>
      </c>
      <c r="F11" s="36">
        <v>123</v>
      </c>
      <c r="G11" s="36">
        <v>302</v>
      </c>
      <c r="H11" s="35">
        <v>1205</v>
      </c>
      <c r="I11" s="36">
        <v>1075</v>
      </c>
      <c r="J11" s="37">
        <v>2280</v>
      </c>
      <c r="K11" s="38">
        <v>145</v>
      </c>
      <c r="L11" s="33">
        <v>2425</v>
      </c>
      <c r="N11" s="53">
        <v>9</v>
      </c>
      <c r="O11" s="48">
        <v>7</v>
      </c>
    </row>
    <row r="12" spans="1:21">
      <c r="B12" s="5">
        <v>2007</v>
      </c>
      <c r="C12" s="35">
        <v>176</v>
      </c>
      <c r="D12" s="36">
        <v>3</v>
      </c>
      <c r="E12" s="36">
        <v>647</v>
      </c>
      <c r="F12" s="36">
        <v>160</v>
      </c>
      <c r="G12" s="36">
        <v>264</v>
      </c>
      <c r="H12" s="35">
        <v>1074</v>
      </c>
      <c r="I12" s="36">
        <v>1350</v>
      </c>
      <c r="J12" s="37">
        <v>2424</v>
      </c>
      <c r="K12" s="38">
        <v>88</v>
      </c>
      <c r="L12" s="33">
        <v>2512</v>
      </c>
      <c r="N12" s="53">
        <v>10</v>
      </c>
      <c r="O12" s="48">
        <v>9</v>
      </c>
      <c r="U12" s="27"/>
    </row>
    <row r="13" spans="1:21">
      <c r="B13" s="5">
        <v>2008</v>
      </c>
      <c r="C13" s="35">
        <v>73</v>
      </c>
      <c r="D13" s="36">
        <v>12</v>
      </c>
      <c r="E13" s="36">
        <v>651</v>
      </c>
      <c r="F13" s="36">
        <v>145</v>
      </c>
      <c r="G13" s="36">
        <v>291</v>
      </c>
      <c r="H13" s="35">
        <v>1099</v>
      </c>
      <c r="I13" s="36">
        <v>1643</v>
      </c>
      <c r="J13" s="37">
        <v>2742</v>
      </c>
      <c r="K13" s="38">
        <v>79</v>
      </c>
      <c r="L13" s="33">
        <v>2821</v>
      </c>
      <c r="N13" s="53">
        <v>10</v>
      </c>
      <c r="O13" s="48">
        <v>9</v>
      </c>
    </row>
    <row r="14" spans="1:21">
      <c r="B14" s="5">
        <v>2009</v>
      </c>
      <c r="C14" s="35">
        <v>317</v>
      </c>
      <c r="D14" s="36">
        <v>60</v>
      </c>
      <c r="E14" s="36">
        <v>595</v>
      </c>
      <c r="F14" s="36">
        <v>166</v>
      </c>
      <c r="G14" s="36">
        <v>327</v>
      </c>
      <c r="H14" s="35">
        <v>1148</v>
      </c>
      <c r="I14" s="36">
        <v>1710</v>
      </c>
      <c r="J14" s="37">
        <v>2858</v>
      </c>
      <c r="K14" s="38">
        <v>68</v>
      </c>
      <c r="L14" s="33">
        <v>2926</v>
      </c>
      <c r="N14" s="53">
        <v>10</v>
      </c>
      <c r="O14" s="48">
        <v>9</v>
      </c>
    </row>
    <row r="15" spans="1:21">
      <c r="B15" s="5">
        <v>2010</v>
      </c>
      <c r="C15" s="35">
        <v>234</v>
      </c>
      <c r="D15" s="36">
        <v>43</v>
      </c>
      <c r="E15" s="36">
        <v>666</v>
      </c>
      <c r="F15" s="36">
        <v>187</v>
      </c>
      <c r="G15" s="36">
        <v>320</v>
      </c>
      <c r="H15" s="35">
        <v>1216</v>
      </c>
      <c r="I15" s="36">
        <v>1753</v>
      </c>
      <c r="J15" s="37">
        <v>2969</v>
      </c>
      <c r="K15" s="38">
        <v>38</v>
      </c>
      <c r="L15" s="33">
        <v>3007</v>
      </c>
      <c r="N15" s="53">
        <v>10</v>
      </c>
      <c r="O15" s="48">
        <v>9</v>
      </c>
    </row>
    <row r="16" spans="1:21">
      <c r="B16" s="5">
        <v>2011</v>
      </c>
      <c r="C16" s="35">
        <v>299</v>
      </c>
      <c r="D16" s="36">
        <v>50</v>
      </c>
      <c r="E16" s="36">
        <v>721</v>
      </c>
      <c r="F16" s="36">
        <v>246</v>
      </c>
      <c r="G16" s="36">
        <v>392</v>
      </c>
      <c r="H16" s="35">
        <v>1409</v>
      </c>
      <c r="I16" s="36">
        <v>1974</v>
      </c>
      <c r="J16" s="37">
        <v>3383</v>
      </c>
      <c r="K16" s="38">
        <v>16</v>
      </c>
      <c r="L16" s="33">
        <v>3399</v>
      </c>
      <c r="N16" s="53">
        <v>10</v>
      </c>
      <c r="O16" s="48">
        <v>9</v>
      </c>
    </row>
    <row r="17" spans="2:15">
      <c r="B17" s="5">
        <v>2012</v>
      </c>
      <c r="C17" s="35">
        <v>691</v>
      </c>
      <c r="D17" s="36">
        <v>156</v>
      </c>
      <c r="E17" s="36">
        <v>743</v>
      </c>
      <c r="F17" s="36">
        <v>214</v>
      </c>
      <c r="G17" s="36">
        <v>471</v>
      </c>
      <c r="H17" s="35">
        <v>1584</v>
      </c>
      <c r="I17" s="36">
        <v>1979</v>
      </c>
      <c r="J17" s="37">
        <v>3563</v>
      </c>
      <c r="K17" s="38">
        <v>12</v>
      </c>
      <c r="L17" s="33">
        <v>3575</v>
      </c>
      <c r="N17" s="53">
        <v>10</v>
      </c>
      <c r="O17" s="48">
        <v>9</v>
      </c>
    </row>
    <row r="18" spans="2:15">
      <c r="B18" s="5">
        <v>2013</v>
      </c>
      <c r="C18" s="35">
        <v>646</v>
      </c>
      <c r="D18" s="36">
        <v>157</v>
      </c>
      <c r="E18" s="36">
        <v>711</v>
      </c>
      <c r="F18" s="36">
        <v>200</v>
      </c>
      <c r="G18" s="36">
        <v>452</v>
      </c>
      <c r="H18" s="35">
        <v>1520</v>
      </c>
      <c r="I18" s="36">
        <v>1935</v>
      </c>
      <c r="J18" s="37">
        <v>3455</v>
      </c>
      <c r="K18" s="38">
        <v>7</v>
      </c>
      <c r="L18" s="33">
        <v>3462</v>
      </c>
      <c r="N18" s="53">
        <v>10</v>
      </c>
      <c r="O18" s="48">
        <v>9</v>
      </c>
    </row>
    <row r="19" spans="2:15">
      <c r="B19" s="5">
        <v>2014</v>
      </c>
      <c r="C19" s="35">
        <v>677</v>
      </c>
      <c r="D19" s="36">
        <v>166</v>
      </c>
      <c r="E19" s="36">
        <v>698</v>
      </c>
      <c r="F19" s="36">
        <v>214</v>
      </c>
      <c r="G19" s="36">
        <v>398</v>
      </c>
      <c r="H19" s="35">
        <v>1476</v>
      </c>
      <c r="I19" s="36">
        <v>1909</v>
      </c>
      <c r="J19" s="37">
        <v>3385</v>
      </c>
      <c r="K19" s="38">
        <v>13</v>
      </c>
      <c r="L19" s="33">
        <v>3398</v>
      </c>
      <c r="N19" s="53">
        <v>10</v>
      </c>
      <c r="O19" s="48">
        <v>9</v>
      </c>
    </row>
    <row r="20" spans="2:15">
      <c r="B20" s="5">
        <v>2015</v>
      </c>
      <c r="C20" s="35">
        <v>733</v>
      </c>
      <c r="D20" s="36">
        <v>138</v>
      </c>
      <c r="E20" s="36">
        <v>646</v>
      </c>
      <c r="F20" s="36">
        <v>182</v>
      </c>
      <c r="G20" s="36">
        <v>430</v>
      </c>
      <c r="H20" s="35">
        <v>1396</v>
      </c>
      <c r="I20" s="36">
        <v>1977</v>
      </c>
      <c r="J20" s="37">
        <v>3373</v>
      </c>
      <c r="K20" s="38">
        <v>8</v>
      </c>
      <c r="L20" s="33">
        <v>3381</v>
      </c>
      <c r="N20" s="53">
        <v>10</v>
      </c>
      <c r="O20" s="48">
        <v>9</v>
      </c>
    </row>
    <row r="21" spans="2:15">
      <c r="B21" s="5">
        <v>2016</v>
      </c>
      <c r="C21" s="35">
        <v>582</v>
      </c>
      <c r="D21" s="36">
        <v>155</v>
      </c>
      <c r="E21" s="36">
        <v>601</v>
      </c>
      <c r="F21" s="36">
        <v>166</v>
      </c>
      <c r="G21" s="36">
        <v>352</v>
      </c>
      <c r="H21" s="35">
        <v>1274</v>
      </c>
      <c r="I21" s="36">
        <v>1853</v>
      </c>
      <c r="J21" s="37">
        <v>3127</v>
      </c>
      <c r="K21" s="38">
        <v>8</v>
      </c>
      <c r="L21" s="33">
        <v>3135</v>
      </c>
      <c r="N21" s="53">
        <v>10</v>
      </c>
      <c r="O21" s="48">
        <v>9</v>
      </c>
    </row>
    <row r="22" spans="2:15">
      <c r="B22" s="5">
        <v>2017</v>
      </c>
      <c r="C22" s="35">
        <v>685</v>
      </c>
      <c r="D22" s="36">
        <v>215</v>
      </c>
      <c r="E22" s="36">
        <v>611</v>
      </c>
      <c r="F22" s="36">
        <v>144</v>
      </c>
      <c r="G22" s="36">
        <v>340</v>
      </c>
      <c r="H22" s="35">
        <v>1310</v>
      </c>
      <c r="I22" s="36">
        <v>1636</v>
      </c>
      <c r="J22" s="37">
        <v>2946</v>
      </c>
      <c r="K22" s="38">
        <v>12</v>
      </c>
      <c r="L22" s="33">
        <v>2958</v>
      </c>
      <c r="N22" s="53">
        <v>10</v>
      </c>
      <c r="O22" s="48">
        <v>9</v>
      </c>
    </row>
    <row r="23" spans="2:15">
      <c r="B23" s="5">
        <v>2018</v>
      </c>
      <c r="C23" s="35">
        <v>486</v>
      </c>
      <c r="D23" s="36">
        <v>162</v>
      </c>
      <c r="E23" s="36">
        <v>494</v>
      </c>
      <c r="F23" s="36">
        <v>121</v>
      </c>
      <c r="G23" s="36">
        <v>307</v>
      </c>
      <c r="H23" s="35">
        <v>1084</v>
      </c>
      <c r="I23" s="36">
        <v>1515</v>
      </c>
      <c r="J23" s="37">
        <v>2599</v>
      </c>
      <c r="K23" s="38">
        <v>15</v>
      </c>
      <c r="L23" s="33">
        <v>2614</v>
      </c>
      <c r="N23" s="53">
        <v>10</v>
      </c>
      <c r="O23" s="48">
        <v>9</v>
      </c>
    </row>
    <row r="24" spans="2:15">
      <c r="B24" s="5">
        <v>2019</v>
      </c>
      <c r="C24" s="35">
        <v>463</v>
      </c>
      <c r="D24" s="36">
        <v>174</v>
      </c>
      <c r="E24" s="36">
        <v>438</v>
      </c>
      <c r="F24" s="36">
        <v>151</v>
      </c>
      <c r="G24" s="36">
        <v>241</v>
      </c>
      <c r="H24" s="35">
        <v>1004</v>
      </c>
      <c r="I24" s="36">
        <v>1082</v>
      </c>
      <c r="J24" s="37">
        <v>2086</v>
      </c>
      <c r="K24" s="38">
        <v>3</v>
      </c>
      <c r="L24" s="33">
        <v>2089</v>
      </c>
      <c r="N24" s="53">
        <v>10</v>
      </c>
      <c r="O24" s="48">
        <v>9</v>
      </c>
    </row>
    <row r="25" spans="2:15">
      <c r="B25" s="5">
        <v>2020</v>
      </c>
      <c r="C25" s="35">
        <v>275</v>
      </c>
      <c r="D25" s="36">
        <v>101</v>
      </c>
      <c r="E25" s="36">
        <v>243</v>
      </c>
      <c r="F25" s="36">
        <v>67</v>
      </c>
      <c r="G25" s="36">
        <v>146</v>
      </c>
      <c r="H25" s="35">
        <v>557</v>
      </c>
      <c r="I25" s="36">
        <v>624</v>
      </c>
      <c r="J25" s="37">
        <v>1181</v>
      </c>
      <c r="K25" s="38">
        <v>5</v>
      </c>
      <c r="L25" s="33">
        <v>1186</v>
      </c>
      <c r="N25" s="53">
        <v>10</v>
      </c>
      <c r="O25" s="48">
        <v>9</v>
      </c>
    </row>
    <row r="26" spans="2:15">
      <c r="B26" s="5">
        <v>2021</v>
      </c>
      <c r="C26" s="35">
        <v>72</v>
      </c>
      <c r="D26" s="36">
        <v>34</v>
      </c>
      <c r="E26" s="36">
        <v>54</v>
      </c>
      <c r="F26" s="36">
        <v>29</v>
      </c>
      <c r="G26" s="36">
        <v>39</v>
      </c>
      <c r="H26" s="35">
        <v>156</v>
      </c>
      <c r="I26" s="36">
        <v>259</v>
      </c>
      <c r="J26" s="37">
        <v>415</v>
      </c>
      <c r="K26" s="38">
        <v>1</v>
      </c>
      <c r="L26" s="33">
        <v>416</v>
      </c>
      <c r="N26" s="53">
        <v>10</v>
      </c>
      <c r="O26" s="48">
        <v>9</v>
      </c>
    </row>
    <row r="27" spans="2:15">
      <c r="B27" s="6">
        <v>2022</v>
      </c>
      <c r="C27" s="39">
        <v>12</v>
      </c>
      <c r="D27" s="40">
        <v>3</v>
      </c>
      <c r="E27" s="40">
        <v>8</v>
      </c>
      <c r="F27" s="40">
        <v>3</v>
      </c>
      <c r="G27" s="40">
        <v>4</v>
      </c>
      <c r="H27" s="35">
        <v>18</v>
      </c>
      <c r="I27" s="36">
        <v>25</v>
      </c>
      <c r="J27" s="37">
        <v>43</v>
      </c>
      <c r="K27" s="38">
        <v>0</v>
      </c>
      <c r="L27" s="33">
        <v>43</v>
      </c>
      <c r="N27" s="54">
        <v>10</v>
      </c>
      <c r="O27" s="49">
        <v>9</v>
      </c>
    </row>
    <row r="28" spans="2:15">
      <c r="B28" s="6" t="s">
        <v>13</v>
      </c>
      <c r="C28" s="14">
        <v>15721</v>
      </c>
      <c r="D28" s="17">
        <v>1725</v>
      </c>
      <c r="E28" s="12">
        <v>13231</v>
      </c>
      <c r="F28" s="12">
        <v>2860</v>
      </c>
      <c r="G28" s="12">
        <v>6074</v>
      </c>
      <c r="H28" s="14">
        <v>23890</v>
      </c>
      <c r="I28" s="14">
        <v>27569</v>
      </c>
      <c r="J28" s="17">
        <v>51459</v>
      </c>
      <c r="K28" s="13">
        <v>1053</v>
      </c>
      <c r="L28" s="15">
        <v>52512</v>
      </c>
    </row>
    <row r="29" spans="2:15"/>
    <row r="30" spans="2:15">
      <c r="B30" s="19" t="s">
        <v>84</v>
      </c>
      <c r="C30" s="21">
        <v>13</v>
      </c>
      <c r="D30" s="22">
        <v>3</v>
      </c>
      <c r="E30" s="20">
        <v>8</v>
      </c>
      <c r="F30" s="20">
        <v>3</v>
      </c>
      <c r="G30" s="20">
        <v>4</v>
      </c>
      <c r="H30" s="21">
        <v>18</v>
      </c>
      <c r="I30" s="21">
        <v>25</v>
      </c>
      <c r="J30" s="22">
        <v>43</v>
      </c>
      <c r="K30" s="23">
        <v>0</v>
      </c>
      <c r="L30" s="24">
        <v>43</v>
      </c>
    </row>
    <row r="31" spans="2:15"/>
    <row r="32" spans="2:15">
      <c r="B32" s="9" t="s">
        <v>14</v>
      </c>
    </row>
    <row r="33" spans="2:2">
      <c r="B33" s="8" t="s">
        <v>26</v>
      </c>
    </row>
    <row r="34" spans="2:2">
      <c r="B34" s="8" t="s">
        <v>16</v>
      </c>
    </row>
    <row r="35" spans="2:2">
      <c r="B35" s="8" t="s">
        <v>17</v>
      </c>
    </row>
    <row r="36" spans="2:2"/>
  </sheetData>
  <mergeCells count="1">
    <mergeCell ref="B5:L5"/>
  </mergeCells>
  <phoneticPr fontId="5" type="noConversion"/>
  <dataValidations count="2">
    <dataValidation type="date" allowBlank="1" showInputMessage="1" showErrorMessage="1" errorTitle="Must be a date" error="dd/mm/yy format between 01/01/2000 and 31/12/2021" sqref="C3" xr:uid="{00000000-0002-0000-0400-000000000000}">
      <formula1>36526</formula1>
      <formula2>44561</formula2>
    </dataValidation>
    <dataValidation type="whole" operator="greaterThanOrEqual" allowBlank="1" showInputMessage="1" showErrorMessage="1" errorTitle="Whole number" error="Must be a whole number 0 or greater" sqref="C7:L27" xr:uid="{9BDF73CE-BB4D-4F39-88B2-DFA6CBFB68A6}">
      <formula1>0</formula1>
    </dataValidation>
  </dataValidations>
  <pageMargins left="0.7" right="0.7" top="0.75" bottom="0.75" header="0.3" footer="0.3"/>
  <pageSetup scale="62" orientation="landscape" r:id="rId1"/>
  <rowBreaks count="1" manualBreakCount="1">
    <brk id="22" min="1" max="11" man="1"/>
  </rowBreaks>
  <colBreaks count="1" manualBreakCount="1">
    <brk id="11" min="2" max="35"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autoPageBreaks="0" fitToPage="1"/>
  </sheetPr>
  <dimension ref="A1:AH36"/>
  <sheetViews>
    <sheetView showGridLines="0" zoomScale="75" zoomScaleNormal="75" workbookViewId="0">
      <selection activeCell="K34" sqref="K34"/>
    </sheetView>
  </sheetViews>
  <sheetFormatPr defaultColWidth="0" defaultRowHeight="12.75" zeroHeight="1"/>
  <cols>
    <col min="1" max="1" width="3.7109375" customWidth="1"/>
    <col min="2" max="12" width="16.7109375" customWidth="1"/>
    <col min="13" max="14" width="12.140625" customWidth="1"/>
    <col min="15" max="15" width="13.7109375" bestFit="1" customWidth="1"/>
    <col min="16" max="16" width="12.140625" customWidth="1"/>
    <col min="17" max="34" width="0" hidden="1" customWidth="1"/>
    <col min="35" max="16384" width="12.140625" hidden="1"/>
  </cols>
  <sheetData>
    <row r="1" spans="1:21" ht="15.75">
      <c r="A1" s="30" t="s">
        <v>27</v>
      </c>
    </row>
    <row r="2" spans="1:21"/>
    <row r="3" spans="1:21">
      <c r="B3" s="10" t="s">
        <v>1</v>
      </c>
      <c r="C3" s="32"/>
    </row>
    <row r="4" spans="1:21"/>
    <row r="5" spans="1:21">
      <c r="B5" s="229" t="s">
        <v>28</v>
      </c>
      <c r="C5" s="230"/>
      <c r="D5" s="230"/>
      <c r="E5" s="230"/>
      <c r="F5" s="230"/>
      <c r="G5" s="230"/>
      <c r="H5" s="230"/>
      <c r="I5" s="230"/>
      <c r="J5" s="230"/>
      <c r="K5" s="230"/>
      <c r="L5" s="231"/>
    </row>
    <row r="6" spans="1:21" ht="43.35" customHeight="1">
      <c r="B6" s="1" t="s">
        <v>23</v>
      </c>
      <c r="C6" s="1" t="s">
        <v>4</v>
      </c>
      <c r="D6" s="2" t="s">
        <v>5</v>
      </c>
      <c r="E6" s="2" t="s">
        <v>6</v>
      </c>
      <c r="F6" s="2" t="s">
        <v>7</v>
      </c>
      <c r="G6" s="2" t="s">
        <v>8</v>
      </c>
      <c r="H6" s="1" t="s">
        <v>9</v>
      </c>
      <c r="I6" s="2" t="s">
        <v>10</v>
      </c>
      <c r="J6" s="4" t="s">
        <v>11</v>
      </c>
      <c r="K6" s="3" t="s">
        <v>12</v>
      </c>
      <c r="L6" s="7" t="s">
        <v>13</v>
      </c>
      <c r="N6" s="46" t="s">
        <v>76</v>
      </c>
      <c r="O6" s="210" t="s">
        <v>78</v>
      </c>
    </row>
    <row r="7" spans="1:21">
      <c r="B7" s="5">
        <v>2002</v>
      </c>
      <c r="C7" s="35">
        <v>478</v>
      </c>
      <c r="D7" s="36">
        <v>0</v>
      </c>
      <c r="E7" s="36">
        <v>393</v>
      </c>
      <c r="F7" s="36">
        <v>27</v>
      </c>
      <c r="G7" s="36">
        <v>17</v>
      </c>
      <c r="H7" s="35">
        <v>437</v>
      </c>
      <c r="I7" s="36">
        <v>262</v>
      </c>
      <c r="J7" s="37">
        <v>699</v>
      </c>
      <c r="K7" s="38">
        <v>265</v>
      </c>
      <c r="L7" s="33">
        <v>964</v>
      </c>
      <c r="N7" s="211">
        <v>6</v>
      </c>
      <c r="O7" s="47">
        <v>3</v>
      </c>
    </row>
    <row r="8" spans="1:21">
      <c r="B8" s="5">
        <v>2003</v>
      </c>
      <c r="C8" s="35">
        <v>951</v>
      </c>
      <c r="D8" s="36">
        <v>3</v>
      </c>
      <c r="E8" s="36">
        <v>645</v>
      </c>
      <c r="F8" s="36">
        <v>50</v>
      </c>
      <c r="G8" s="36">
        <v>23</v>
      </c>
      <c r="H8" s="35">
        <v>721</v>
      </c>
      <c r="I8" s="36">
        <v>325</v>
      </c>
      <c r="J8" s="37">
        <v>1046</v>
      </c>
      <c r="K8" s="38">
        <v>119</v>
      </c>
      <c r="L8" s="33">
        <v>1165</v>
      </c>
      <c r="N8" s="53">
        <v>7</v>
      </c>
      <c r="O8" s="48">
        <v>4</v>
      </c>
    </row>
    <row r="9" spans="1:21">
      <c r="B9" s="5">
        <v>2004</v>
      </c>
      <c r="C9" s="35">
        <v>2179</v>
      </c>
      <c r="D9" s="36">
        <v>6</v>
      </c>
      <c r="E9" s="36">
        <v>837</v>
      </c>
      <c r="F9" s="36">
        <v>46</v>
      </c>
      <c r="G9" s="36">
        <v>75</v>
      </c>
      <c r="H9" s="35">
        <v>964</v>
      </c>
      <c r="I9" s="36">
        <v>569</v>
      </c>
      <c r="J9" s="37">
        <v>1533</v>
      </c>
      <c r="K9" s="38">
        <v>63</v>
      </c>
      <c r="L9" s="33">
        <v>1596</v>
      </c>
      <c r="N9" s="53">
        <v>7</v>
      </c>
      <c r="O9" s="48">
        <v>6</v>
      </c>
    </row>
    <row r="10" spans="1:21">
      <c r="B10" s="5">
        <v>2005</v>
      </c>
      <c r="C10" s="35">
        <v>1401</v>
      </c>
      <c r="D10" s="36">
        <v>18</v>
      </c>
      <c r="E10" s="36">
        <v>616</v>
      </c>
      <c r="F10" s="36">
        <v>46</v>
      </c>
      <c r="G10" s="36">
        <v>83</v>
      </c>
      <c r="H10" s="35">
        <v>763</v>
      </c>
      <c r="I10" s="36">
        <v>419</v>
      </c>
      <c r="J10" s="37">
        <v>1182</v>
      </c>
      <c r="K10" s="38">
        <v>67</v>
      </c>
      <c r="L10" s="33">
        <v>1249</v>
      </c>
      <c r="N10" s="53">
        <v>7</v>
      </c>
      <c r="O10" s="48">
        <v>6</v>
      </c>
    </row>
    <row r="11" spans="1:21">
      <c r="B11" s="5">
        <v>2006</v>
      </c>
      <c r="C11" s="35">
        <v>926</v>
      </c>
      <c r="D11" s="36">
        <v>12</v>
      </c>
      <c r="E11" s="36">
        <v>474</v>
      </c>
      <c r="F11" s="36">
        <v>33</v>
      </c>
      <c r="G11" s="36">
        <v>86</v>
      </c>
      <c r="H11" s="35">
        <v>605</v>
      </c>
      <c r="I11" s="36">
        <v>410</v>
      </c>
      <c r="J11" s="37">
        <v>1015</v>
      </c>
      <c r="K11" s="38">
        <v>61</v>
      </c>
      <c r="L11" s="33">
        <v>1076</v>
      </c>
      <c r="N11" s="53">
        <v>7</v>
      </c>
      <c r="O11" s="48">
        <v>6</v>
      </c>
    </row>
    <row r="12" spans="1:21">
      <c r="B12" s="5">
        <v>2007</v>
      </c>
      <c r="C12" s="35">
        <v>2263</v>
      </c>
      <c r="D12" s="36">
        <v>3</v>
      </c>
      <c r="E12" s="36">
        <v>746</v>
      </c>
      <c r="F12" s="36">
        <v>89</v>
      </c>
      <c r="G12" s="36">
        <v>153</v>
      </c>
      <c r="H12" s="35">
        <v>991</v>
      </c>
      <c r="I12" s="36">
        <v>760</v>
      </c>
      <c r="J12" s="37">
        <v>1751</v>
      </c>
      <c r="K12" s="38">
        <v>71</v>
      </c>
      <c r="L12" s="33">
        <v>1822</v>
      </c>
      <c r="N12" s="53">
        <v>8</v>
      </c>
      <c r="O12" s="48">
        <v>7</v>
      </c>
      <c r="U12" s="27"/>
    </row>
    <row r="13" spans="1:21">
      <c r="B13" s="5">
        <v>2008</v>
      </c>
      <c r="C13" s="35">
        <v>1001</v>
      </c>
      <c r="D13" s="36">
        <v>6</v>
      </c>
      <c r="E13" s="36">
        <v>912</v>
      </c>
      <c r="F13" s="36">
        <v>136</v>
      </c>
      <c r="G13" s="36">
        <v>264</v>
      </c>
      <c r="H13" s="35">
        <v>1318</v>
      </c>
      <c r="I13" s="36">
        <v>1165</v>
      </c>
      <c r="J13" s="37">
        <v>2483</v>
      </c>
      <c r="K13" s="38">
        <v>98</v>
      </c>
      <c r="L13" s="33">
        <v>2581</v>
      </c>
      <c r="N13" s="53">
        <v>8</v>
      </c>
      <c r="O13" s="48">
        <v>7</v>
      </c>
    </row>
    <row r="14" spans="1:21">
      <c r="B14" s="5">
        <v>2009</v>
      </c>
      <c r="C14" s="35">
        <v>1086</v>
      </c>
      <c r="D14" s="36">
        <v>4</v>
      </c>
      <c r="E14" s="36">
        <v>1034</v>
      </c>
      <c r="F14" s="36">
        <v>156</v>
      </c>
      <c r="G14" s="36">
        <v>288</v>
      </c>
      <c r="H14" s="35">
        <v>1482</v>
      </c>
      <c r="I14" s="36">
        <v>1226</v>
      </c>
      <c r="J14" s="37">
        <v>2708</v>
      </c>
      <c r="K14" s="38">
        <v>126</v>
      </c>
      <c r="L14" s="33">
        <v>2834</v>
      </c>
      <c r="N14" s="53">
        <v>8</v>
      </c>
      <c r="O14" s="48">
        <v>7</v>
      </c>
    </row>
    <row r="15" spans="1:21">
      <c r="B15" s="5">
        <v>2010</v>
      </c>
      <c r="C15" s="35">
        <v>159</v>
      </c>
      <c r="D15" s="36">
        <v>7</v>
      </c>
      <c r="E15" s="36">
        <v>629</v>
      </c>
      <c r="F15" s="36">
        <v>98</v>
      </c>
      <c r="G15" s="36">
        <v>247</v>
      </c>
      <c r="H15" s="35">
        <v>981</v>
      </c>
      <c r="I15" s="36">
        <v>968</v>
      </c>
      <c r="J15" s="37">
        <v>1949</v>
      </c>
      <c r="K15" s="38">
        <v>89</v>
      </c>
      <c r="L15" s="33">
        <v>2038</v>
      </c>
      <c r="N15" s="53">
        <v>8</v>
      </c>
      <c r="O15" s="48">
        <v>7</v>
      </c>
    </row>
    <row r="16" spans="1:21">
      <c r="B16" s="5">
        <v>2011</v>
      </c>
      <c r="C16" s="35">
        <v>45</v>
      </c>
      <c r="D16" s="36">
        <v>2</v>
      </c>
      <c r="E16" s="36">
        <v>594</v>
      </c>
      <c r="F16" s="36">
        <v>155</v>
      </c>
      <c r="G16" s="36">
        <v>214</v>
      </c>
      <c r="H16" s="35">
        <v>965</v>
      </c>
      <c r="I16" s="36">
        <v>1081</v>
      </c>
      <c r="J16" s="37">
        <v>2046</v>
      </c>
      <c r="K16" s="38">
        <v>208</v>
      </c>
      <c r="L16" s="33">
        <v>2254</v>
      </c>
      <c r="N16" s="53">
        <v>8</v>
      </c>
      <c r="O16" s="48">
        <v>7</v>
      </c>
    </row>
    <row r="17" spans="2:15">
      <c r="B17" s="5">
        <v>2012</v>
      </c>
      <c r="C17" s="35">
        <v>120</v>
      </c>
      <c r="D17" s="36">
        <v>27</v>
      </c>
      <c r="E17" s="36">
        <v>517</v>
      </c>
      <c r="F17" s="36">
        <v>122</v>
      </c>
      <c r="G17" s="36">
        <v>181</v>
      </c>
      <c r="H17" s="35">
        <v>847</v>
      </c>
      <c r="I17" s="36">
        <v>1223</v>
      </c>
      <c r="J17" s="37">
        <v>2070</v>
      </c>
      <c r="K17" s="38">
        <v>9</v>
      </c>
      <c r="L17" s="33">
        <v>2079</v>
      </c>
      <c r="N17" s="53">
        <v>8</v>
      </c>
      <c r="O17" s="48">
        <v>7</v>
      </c>
    </row>
    <row r="18" spans="2:15">
      <c r="B18" s="5">
        <v>2013</v>
      </c>
      <c r="C18" s="35">
        <v>596</v>
      </c>
      <c r="D18" s="36">
        <v>120</v>
      </c>
      <c r="E18" s="36">
        <v>494</v>
      </c>
      <c r="F18" s="36">
        <v>133</v>
      </c>
      <c r="G18" s="36">
        <v>214</v>
      </c>
      <c r="H18" s="35">
        <v>961</v>
      </c>
      <c r="I18" s="36">
        <v>1110</v>
      </c>
      <c r="J18" s="37">
        <v>2071</v>
      </c>
      <c r="K18" s="38">
        <v>9</v>
      </c>
      <c r="L18" s="33">
        <v>2080</v>
      </c>
      <c r="N18" s="53">
        <v>8</v>
      </c>
      <c r="O18" s="48">
        <v>7</v>
      </c>
    </row>
    <row r="19" spans="2:15">
      <c r="B19" s="5">
        <v>2014</v>
      </c>
      <c r="C19" s="35">
        <v>602</v>
      </c>
      <c r="D19" s="36">
        <v>150</v>
      </c>
      <c r="E19" s="36">
        <v>480</v>
      </c>
      <c r="F19" s="36">
        <v>118</v>
      </c>
      <c r="G19" s="36">
        <v>224</v>
      </c>
      <c r="H19" s="35">
        <v>972</v>
      </c>
      <c r="I19" s="36">
        <v>1150</v>
      </c>
      <c r="J19" s="37">
        <v>2122</v>
      </c>
      <c r="K19" s="38">
        <v>2</v>
      </c>
      <c r="L19" s="33">
        <v>2124</v>
      </c>
      <c r="N19" s="53">
        <v>8</v>
      </c>
      <c r="O19" s="48">
        <v>7</v>
      </c>
    </row>
    <row r="20" spans="2:15">
      <c r="B20" s="5">
        <v>2015</v>
      </c>
      <c r="C20" s="35">
        <v>573</v>
      </c>
      <c r="D20" s="36">
        <v>149</v>
      </c>
      <c r="E20" s="36">
        <v>556</v>
      </c>
      <c r="F20" s="36">
        <v>153</v>
      </c>
      <c r="G20" s="36">
        <v>309</v>
      </c>
      <c r="H20" s="35">
        <v>1167</v>
      </c>
      <c r="I20" s="36">
        <v>1314</v>
      </c>
      <c r="J20" s="37">
        <v>2481</v>
      </c>
      <c r="K20" s="38">
        <v>6</v>
      </c>
      <c r="L20" s="33">
        <v>2487</v>
      </c>
      <c r="N20" s="53">
        <v>8</v>
      </c>
      <c r="O20" s="48">
        <v>7</v>
      </c>
    </row>
    <row r="21" spans="2:15">
      <c r="B21" s="5">
        <v>2016</v>
      </c>
      <c r="C21" s="35">
        <v>684</v>
      </c>
      <c r="D21" s="36">
        <v>128</v>
      </c>
      <c r="E21" s="36">
        <v>669</v>
      </c>
      <c r="F21" s="36">
        <v>235</v>
      </c>
      <c r="G21" s="36">
        <v>385</v>
      </c>
      <c r="H21" s="35">
        <v>1417</v>
      </c>
      <c r="I21" s="36">
        <v>1547</v>
      </c>
      <c r="J21" s="37">
        <v>2964</v>
      </c>
      <c r="K21" s="38">
        <v>2</v>
      </c>
      <c r="L21" s="33">
        <v>2966</v>
      </c>
      <c r="N21" s="53">
        <v>8</v>
      </c>
      <c r="O21" s="48">
        <v>7</v>
      </c>
    </row>
    <row r="22" spans="2:15">
      <c r="B22" s="5">
        <v>2017</v>
      </c>
      <c r="C22" s="35">
        <v>597</v>
      </c>
      <c r="D22" s="36">
        <v>161</v>
      </c>
      <c r="E22" s="36">
        <v>754</v>
      </c>
      <c r="F22" s="36">
        <v>213</v>
      </c>
      <c r="G22" s="36">
        <v>402</v>
      </c>
      <c r="H22" s="35">
        <v>1530</v>
      </c>
      <c r="I22" s="36">
        <v>1696</v>
      </c>
      <c r="J22" s="37">
        <v>3226</v>
      </c>
      <c r="K22" s="38">
        <v>11</v>
      </c>
      <c r="L22" s="33">
        <v>3237</v>
      </c>
      <c r="N22" s="53">
        <v>8</v>
      </c>
      <c r="O22" s="48">
        <v>7</v>
      </c>
    </row>
    <row r="23" spans="2:15">
      <c r="B23" s="5">
        <v>2018</v>
      </c>
      <c r="C23" s="35">
        <v>718</v>
      </c>
      <c r="D23" s="36">
        <v>210</v>
      </c>
      <c r="E23" s="36">
        <v>596</v>
      </c>
      <c r="F23" s="36">
        <v>122</v>
      </c>
      <c r="G23" s="36">
        <v>324</v>
      </c>
      <c r="H23" s="35">
        <v>1252</v>
      </c>
      <c r="I23" s="36">
        <v>1379</v>
      </c>
      <c r="J23" s="37">
        <v>2631</v>
      </c>
      <c r="K23" s="38">
        <v>9</v>
      </c>
      <c r="L23" s="33">
        <v>2640</v>
      </c>
      <c r="N23" s="53">
        <v>8</v>
      </c>
      <c r="O23" s="48">
        <v>7</v>
      </c>
    </row>
    <row r="24" spans="2:15">
      <c r="B24" s="5">
        <v>2019</v>
      </c>
      <c r="C24" s="35">
        <v>593</v>
      </c>
      <c r="D24" s="36">
        <v>246</v>
      </c>
      <c r="E24" s="36">
        <v>540</v>
      </c>
      <c r="F24" s="36">
        <v>139</v>
      </c>
      <c r="G24" s="36">
        <v>302</v>
      </c>
      <c r="H24" s="35">
        <v>1227</v>
      </c>
      <c r="I24" s="36">
        <v>1291</v>
      </c>
      <c r="J24" s="37">
        <v>2518</v>
      </c>
      <c r="K24" s="38">
        <v>2</v>
      </c>
      <c r="L24" s="33">
        <v>2520</v>
      </c>
      <c r="N24" s="53">
        <v>8</v>
      </c>
      <c r="O24" s="48">
        <v>7</v>
      </c>
    </row>
    <row r="25" spans="2:15">
      <c r="B25" s="5">
        <v>2020</v>
      </c>
      <c r="C25" s="35">
        <v>410</v>
      </c>
      <c r="D25" s="36">
        <v>173</v>
      </c>
      <c r="E25" s="36">
        <v>492</v>
      </c>
      <c r="F25" s="36">
        <v>131</v>
      </c>
      <c r="G25" s="36">
        <v>282</v>
      </c>
      <c r="H25" s="35">
        <v>1078</v>
      </c>
      <c r="I25" s="36">
        <v>1110</v>
      </c>
      <c r="J25" s="37">
        <v>2188</v>
      </c>
      <c r="K25" s="38">
        <v>8</v>
      </c>
      <c r="L25" s="33">
        <v>2196</v>
      </c>
      <c r="N25" s="53">
        <v>8</v>
      </c>
      <c r="O25" s="48">
        <v>7</v>
      </c>
    </row>
    <row r="26" spans="2:15">
      <c r="B26" s="5">
        <v>2021</v>
      </c>
      <c r="C26" s="35">
        <v>486</v>
      </c>
      <c r="D26" s="36">
        <v>167</v>
      </c>
      <c r="E26" s="36">
        <v>585</v>
      </c>
      <c r="F26" s="36">
        <v>163</v>
      </c>
      <c r="G26" s="36">
        <v>327</v>
      </c>
      <c r="H26" s="35">
        <v>1242</v>
      </c>
      <c r="I26" s="36">
        <v>1435</v>
      </c>
      <c r="J26" s="37">
        <v>2677</v>
      </c>
      <c r="K26" s="38">
        <v>5</v>
      </c>
      <c r="L26" s="33">
        <v>2682</v>
      </c>
      <c r="N26" s="53">
        <v>8</v>
      </c>
      <c r="O26" s="48">
        <v>7</v>
      </c>
    </row>
    <row r="27" spans="2:15">
      <c r="B27" s="6">
        <v>2022</v>
      </c>
      <c r="C27" s="39">
        <v>445</v>
      </c>
      <c r="D27" s="40">
        <v>168</v>
      </c>
      <c r="E27" s="40">
        <v>508</v>
      </c>
      <c r="F27" s="40">
        <v>180</v>
      </c>
      <c r="G27" s="40">
        <v>287</v>
      </c>
      <c r="H27" s="35">
        <v>1143</v>
      </c>
      <c r="I27" s="36">
        <v>1521</v>
      </c>
      <c r="J27" s="37">
        <v>2664</v>
      </c>
      <c r="K27" s="38">
        <v>2</v>
      </c>
      <c r="L27" s="33">
        <v>2666</v>
      </c>
      <c r="N27" s="54">
        <v>8</v>
      </c>
      <c r="O27" s="49">
        <v>7</v>
      </c>
    </row>
    <row r="28" spans="2:15">
      <c r="B28" s="6" t="s">
        <v>13</v>
      </c>
      <c r="C28" s="14">
        <v>16313</v>
      </c>
      <c r="D28" s="17">
        <v>1760</v>
      </c>
      <c r="E28" s="12">
        <v>13071</v>
      </c>
      <c r="F28" s="12">
        <v>2545</v>
      </c>
      <c r="G28" s="12">
        <v>4687</v>
      </c>
      <c r="H28" s="14">
        <v>22063</v>
      </c>
      <c r="I28" s="14">
        <v>21961</v>
      </c>
      <c r="J28" s="17">
        <v>44024</v>
      </c>
      <c r="K28" s="13">
        <v>1232</v>
      </c>
      <c r="L28" s="15">
        <v>45256</v>
      </c>
    </row>
    <row r="29" spans="2:15"/>
    <row r="30" spans="2:15">
      <c r="B30" s="19" t="s">
        <v>84</v>
      </c>
      <c r="C30" s="21">
        <v>445</v>
      </c>
      <c r="D30" s="22">
        <v>168</v>
      </c>
      <c r="E30" s="20">
        <v>508</v>
      </c>
      <c r="F30" s="20">
        <v>180</v>
      </c>
      <c r="G30" s="20">
        <v>287</v>
      </c>
      <c r="H30" s="21">
        <v>1143</v>
      </c>
      <c r="I30" s="21">
        <v>1521</v>
      </c>
      <c r="J30" s="22">
        <v>2664</v>
      </c>
      <c r="K30" s="23">
        <v>2</v>
      </c>
      <c r="L30" s="24">
        <v>2666</v>
      </c>
    </row>
    <row r="31" spans="2:15"/>
    <row r="32" spans="2:15">
      <c r="B32" s="9" t="s">
        <v>14</v>
      </c>
    </row>
    <row r="33" spans="2:2">
      <c r="B33" s="8" t="s">
        <v>29</v>
      </c>
    </row>
    <row r="34" spans="2:2">
      <c r="B34" s="8" t="s">
        <v>16</v>
      </c>
    </row>
    <row r="35" spans="2:2">
      <c r="B35" s="8" t="s">
        <v>17</v>
      </c>
    </row>
    <row r="36" spans="2:2"/>
  </sheetData>
  <mergeCells count="1">
    <mergeCell ref="B5:L5"/>
  </mergeCells>
  <phoneticPr fontId="5" type="noConversion"/>
  <dataValidations count="2">
    <dataValidation type="date" allowBlank="1" showInputMessage="1" showErrorMessage="1" errorTitle="Must be a date" error="dd/mm/yy format between 01/01/2000 and 31/12/2021" sqref="C3" xr:uid="{00000000-0002-0000-0500-000000000000}">
      <formula1>36526</formula1>
      <formula2>44561</formula2>
    </dataValidation>
    <dataValidation type="whole" operator="greaterThanOrEqual" allowBlank="1" showInputMessage="1" showErrorMessage="1" errorTitle="Whole number" error="Must be a whole number 0 or greater" sqref="C7:L27" xr:uid="{D6318FE0-4C8B-4E62-9BE0-BCDF20245E07}">
      <formula1>0</formula1>
    </dataValidation>
  </dataValidations>
  <pageMargins left="0.7" right="0.7" top="0.75" bottom="0.75" header="0.3" footer="0.3"/>
  <pageSetup scale="62" orientation="landscape" r:id="rId1"/>
  <rowBreaks count="1" manualBreakCount="1">
    <brk id="22" min="1" max="11" man="1"/>
  </rowBreaks>
  <colBreaks count="1" manualBreakCount="1">
    <brk id="11" min="2" max="35"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autoPageBreaks="0" fitToPage="1"/>
  </sheetPr>
  <dimension ref="A1:AH36"/>
  <sheetViews>
    <sheetView showGridLines="0" zoomScale="75" zoomScaleNormal="75" workbookViewId="0">
      <selection activeCell="N35" sqref="N35"/>
    </sheetView>
  </sheetViews>
  <sheetFormatPr defaultColWidth="0" defaultRowHeight="12.75" zeroHeight="1"/>
  <cols>
    <col min="1" max="1" width="3.7109375" customWidth="1"/>
    <col min="2" max="7" width="16.7109375" customWidth="1"/>
    <col min="8" max="8" width="17.7109375" bestFit="1" customWidth="1"/>
    <col min="9" max="9" width="18.5703125" bestFit="1" customWidth="1"/>
    <col min="10" max="10" width="19.7109375" bestFit="1" customWidth="1"/>
    <col min="11" max="11" width="16.7109375" customWidth="1"/>
    <col min="12" max="12" width="19.7109375" bestFit="1" customWidth="1"/>
    <col min="13" max="13" width="10.140625" customWidth="1"/>
    <col min="14" max="14" width="11.28515625" bestFit="1" customWidth="1"/>
    <col min="15" max="15" width="13.85546875" bestFit="1" customWidth="1"/>
    <col min="16" max="16" width="10.140625" customWidth="1"/>
    <col min="17" max="25" width="10.140625" hidden="1" customWidth="1"/>
    <col min="26" max="34" width="0" hidden="1" customWidth="1"/>
    <col min="35" max="16384" width="10.140625" hidden="1"/>
  </cols>
  <sheetData>
    <row r="1" spans="1:21" ht="15.75">
      <c r="A1" s="30" t="s">
        <v>30</v>
      </c>
    </row>
    <row r="2" spans="1:21"/>
    <row r="3" spans="1:21">
      <c r="B3" s="10" t="s">
        <v>1</v>
      </c>
      <c r="C3" s="32"/>
    </row>
    <row r="4" spans="1:21"/>
    <row r="5" spans="1:21">
      <c r="B5" s="229" t="s">
        <v>31</v>
      </c>
      <c r="C5" s="230"/>
      <c r="D5" s="230"/>
      <c r="E5" s="230"/>
      <c r="F5" s="230"/>
      <c r="G5" s="230"/>
      <c r="H5" s="230"/>
      <c r="I5" s="230"/>
      <c r="J5" s="230"/>
      <c r="K5" s="230"/>
      <c r="L5" s="231"/>
    </row>
    <row r="6" spans="1:21" ht="43.35" customHeight="1">
      <c r="B6" s="1" t="s">
        <v>3</v>
      </c>
      <c r="C6" s="1" t="s">
        <v>4</v>
      </c>
      <c r="D6" s="2" t="s">
        <v>5</v>
      </c>
      <c r="E6" s="2" t="s">
        <v>6</v>
      </c>
      <c r="F6" s="2" t="s">
        <v>7</v>
      </c>
      <c r="G6" s="2" t="s">
        <v>8</v>
      </c>
      <c r="H6" s="1" t="s">
        <v>9</v>
      </c>
      <c r="I6" s="2" t="s">
        <v>10</v>
      </c>
      <c r="J6" s="4" t="s">
        <v>11</v>
      </c>
      <c r="K6" s="3" t="s">
        <v>12</v>
      </c>
      <c r="L6" s="7" t="s">
        <v>13</v>
      </c>
      <c r="N6" s="46" t="s">
        <v>76</v>
      </c>
      <c r="O6" s="210" t="s">
        <v>78</v>
      </c>
    </row>
    <row r="7" spans="1:21">
      <c r="B7" s="5">
        <v>2002</v>
      </c>
      <c r="C7" s="35">
        <v>18407012.550000001</v>
      </c>
      <c r="D7" s="36">
        <v>171658.75</v>
      </c>
      <c r="E7" s="36">
        <v>21917431.839999996</v>
      </c>
      <c r="F7" s="36">
        <v>2100823.7229343434</v>
      </c>
      <c r="G7" s="36">
        <v>2684486.76</v>
      </c>
      <c r="H7" s="35">
        <v>26874401.072934341</v>
      </c>
      <c r="I7" s="36">
        <v>46795692.359999999</v>
      </c>
      <c r="J7" s="37">
        <v>73670093.432934344</v>
      </c>
      <c r="K7" s="38">
        <v>1308061.6299998998</v>
      </c>
      <c r="L7" s="33">
        <v>74978155.06293425</v>
      </c>
      <c r="N7" s="211">
        <v>8</v>
      </c>
      <c r="O7" s="47">
        <v>4</v>
      </c>
    </row>
    <row r="8" spans="1:21">
      <c r="B8" s="5">
        <v>2003</v>
      </c>
      <c r="C8" s="35">
        <v>24257919.780000001</v>
      </c>
      <c r="D8" s="36">
        <v>104730.78999999998</v>
      </c>
      <c r="E8" s="36">
        <v>22387140.91</v>
      </c>
      <c r="F8" s="36">
        <v>3262025.5100000002</v>
      </c>
      <c r="G8" s="36">
        <v>4505755.0599999987</v>
      </c>
      <c r="H8" s="35">
        <v>30259652.269999996</v>
      </c>
      <c r="I8" s="36">
        <v>71171267.857494861</v>
      </c>
      <c r="J8" s="37">
        <v>101430920.12749487</v>
      </c>
      <c r="K8" s="38">
        <v>4673819.1099999985</v>
      </c>
      <c r="L8" s="33">
        <v>106104739.23749487</v>
      </c>
      <c r="N8" s="53">
        <v>9</v>
      </c>
      <c r="O8" s="48">
        <v>5</v>
      </c>
    </row>
    <row r="9" spans="1:21">
      <c r="B9" s="5">
        <v>2004</v>
      </c>
      <c r="C9" s="35">
        <v>19739647.34</v>
      </c>
      <c r="D9" s="36">
        <v>173496.05999999997</v>
      </c>
      <c r="E9" s="36">
        <v>23566531.846646249</v>
      </c>
      <c r="F9" s="36">
        <v>4612414.0000000009</v>
      </c>
      <c r="G9" s="36">
        <v>5837973.6199999992</v>
      </c>
      <c r="H9" s="35">
        <v>34190415.526646249</v>
      </c>
      <c r="I9" s="36">
        <v>66799617.439999998</v>
      </c>
      <c r="J9" s="37">
        <v>100990032.96664624</v>
      </c>
      <c r="K9" s="38">
        <v>2352184.6499968003</v>
      </c>
      <c r="L9" s="33">
        <v>103342217.61664304</v>
      </c>
      <c r="N9" s="53">
        <v>9</v>
      </c>
      <c r="O9" s="48">
        <v>7</v>
      </c>
    </row>
    <row r="10" spans="1:21">
      <c r="B10" s="5">
        <v>2005</v>
      </c>
      <c r="C10" s="35">
        <v>9264708.879999999</v>
      </c>
      <c r="D10" s="36">
        <v>211585.29000000004</v>
      </c>
      <c r="E10" s="36">
        <v>25515025.869999986</v>
      </c>
      <c r="F10" s="36">
        <v>3563915.6799999997</v>
      </c>
      <c r="G10" s="36">
        <v>6252900.5499999989</v>
      </c>
      <c r="H10" s="35">
        <v>35543427.389999986</v>
      </c>
      <c r="I10" s="36">
        <v>74188086.189999998</v>
      </c>
      <c r="J10" s="37">
        <v>109731513.57999998</v>
      </c>
      <c r="K10" s="38">
        <v>3767885.2899998003</v>
      </c>
      <c r="L10" s="33">
        <v>113499398.86999978</v>
      </c>
      <c r="N10" s="53">
        <v>9</v>
      </c>
      <c r="O10" s="48">
        <v>7</v>
      </c>
    </row>
    <row r="11" spans="1:21">
      <c r="B11" s="5">
        <v>2006</v>
      </c>
      <c r="C11" s="35">
        <v>4290896.24</v>
      </c>
      <c r="D11" s="36">
        <v>114175.79000000002</v>
      </c>
      <c r="E11" s="36">
        <v>23807818.900431223</v>
      </c>
      <c r="F11" s="36">
        <v>4572086.6099999994</v>
      </c>
      <c r="G11" s="36">
        <v>6889501.0499999989</v>
      </c>
      <c r="H11" s="35">
        <v>35383582.350431219</v>
      </c>
      <c r="I11" s="36">
        <v>90058600.760138437</v>
      </c>
      <c r="J11" s="37">
        <v>125442183.11056964</v>
      </c>
      <c r="K11" s="38">
        <v>3397375.1699968856</v>
      </c>
      <c r="L11" s="33">
        <v>128839558.28056653</v>
      </c>
      <c r="N11" s="53">
        <v>9</v>
      </c>
      <c r="O11" s="48">
        <v>7</v>
      </c>
    </row>
    <row r="12" spans="1:21">
      <c r="B12" s="5">
        <v>2007</v>
      </c>
      <c r="C12" s="35">
        <v>1233118.0199989998</v>
      </c>
      <c r="D12" s="36">
        <v>21028.03</v>
      </c>
      <c r="E12" s="36">
        <v>16534501.880975425</v>
      </c>
      <c r="F12" s="36">
        <v>6788041.8900000006</v>
      </c>
      <c r="G12" s="36">
        <v>7603052.7600000007</v>
      </c>
      <c r="H12" s="35">
        <v>30946624.560975429</v>
      </c>
      <c r="I12" s="36">
        <v>129447317.02999887</v>
      </c>
      <c r="J12" s="37">
        <v>160393941.59097433</v>
      </c>
      <c r="K12" s="38">
        <v>2344523.8499999996</v>
      </c>
      <c r="L12" s="33">
        <v>162738465.44097432</v>
      </c>
      <c r="N12" s="53">
        <v>10</v>
      </c>
      <c r="O12" s="48">
        <v>9</v>
      </c>
      <c r="U12" s="27"/>
    </row>
    <row r="13" spans="1:21">
      <c r="B13" s="5">
        <v>2008</v>
      </c>
      <c r="C13" s="35">
        <v>426066.76</v>
      </c>
      <c r="D13" s="36">
        <v>75929.95</v>
      </c>
      <c r="E13" s="36">
        <v>18342320.169999998</v>
      </c>
      <c r="F13" s="36">
        <v>5778407.1600000011</v>
      </c>
      <c r="G13" s="36">
        <v>8276360.2700000005</v>
      </c>
      <c r="H13" s="35">
        <v>32473017.550000001</v>
      </c>
      <c r="I13" s="36">
        <v>152827966.699999</v>
      </c>
      <c r="J13" s="37">
        <v>185300984.24999902</v>
      </c>
      <c r="K13" s="38">
        <v>1612230.149246474</v>
      </c>
      <c r="L13" s="33">
        <v>186913214.3992455</v>
      </c>
      <c r="N13" s="53">
        <v>10</v>
      </c>
      <c r="O13" s="48">
        <v>9</v>
      </c>
    </row>
    <row r="14" spans="1:21">
      <c r="B14" s="5">
        <v>2009</v>
      </c>
      <c r="C14" s="35">
        <v>1846576.34</v>
      </c>
      <c r="D14" s="36">
        <v>313550.10000000003</v>
      </c>
      <c r="E14" s="36">
        <v>17617522.039999999</v>
      </c>
      <c r="F14" s="36">
        <v>8072751.9399999985</v>
      </c>
      <c r="G14" s="36">
        <v>9222247.8200000003</v>
      </c>
      <c r="H14" s="35">
        <v>35226071.899999999</v>
      </c>
      <c r="I14" s="36">
        <v>159283354.46999902</v>
      </c>
      <c r="J14" s="37">
        <v>194509426.36999905</v>
      </c>
      <c r="K14" s="38">
        <v>2108065.2200000002</v>
      </c>
      <c r="L14" s="33">
        <v>196617491.58999905</v>
      </c>
      <c r="N14" s="53">
        <v>10</v>
      </c>
      <c r="O14" s="48">
        <v>9</v>
      </c>
    </row>
    <row r="15" spans="1:21">
      <c r="B15" s="5">
        <v>2010</v>
      </c>
      <c r="C15" s="35">
        <v>1414381.03</v>
      </c>
      <c r="D15" s="36">
        <v>214776.82</v>
      </c>
      <c r="E15" s="36">
        <v>18655955.5</v>
      </c>
      <c r="F15" s="36">
        <v>8731976.3100000005</v>
      </c>
      <c r="G15" s="36">
        <v>8278165.9100000011</v>
      </c>
      <c r="H15" s="35">
        <v>35880874.539999999</v>
      </c>
      <c r="I15" s="36">
        <v>172305631.55999699</v>
      </c>
      <c r="J15" s="37">
        <v>208186506.09999704</v>
      </c>
      <c r="K15" s="38">
        <v>1458114.5599998997</v>
      </c>
      <c r="L15" s="33">
        <v>209644620.65999696</v>
      </c>
      <c r="N15" s="53">
        <v>10</v>
      </c>
      <c r="O15" s="48">
        <v>9</v>
      </c>
    </row>
    <row r="16" spans="1:21">
      <c r="B16" s="5">
        <v>2011</v>
      </c>
      <c r="C16" s="35">
        <v>2146005.4300000002</v>
      </c>
      <c r="D16" s="36">
        <v>238088.74</v>
      </c>
      <c r="E16" s="36">
        <v>21051659.169999886</v>
      </c>
      <c r="F16" s="36">
        <v>10162847.59</v>
      </c>
      <c r="G16" s="36">
        <v>12246201</v>
      </c>
      <c r="H16" s="35">
        <v>43698796.499999888</v>
      </c>
      <c r="I16" s="36">
        <v>187454782.07999903</v>
      </c>
      <c r="J16" s="37">
        <v>231153578.57999891</v>
      </c>
      <c r="K16" s="38">
        <v>738489.99999896099</v>
      </c>
      <c r="L16" s="33">
        <v>231892068.57999787</v>
      </c>
      <c r="N16" s="53">
        <v>10</v>
      </c>
      <c r="O16" s="48">
        <v>9</v>
      </c>
    </row>
    <row r="17" spans="2:15">
      <c r="B17" s="5">
        <v>2012</v>
      </c>
      <c r="C17" s="35">
        <v>5390976.9500000002</v>
      </c>
      <c r="D17" s="36">
        <v>796451.03</v>
      </c>
      <c r="E17" s="36">
        <v>21033295.93</v>
      </c>
      <c r="F17" s="36">
        <v>10398300.5</v>
      </c>
      <c r="G17" s="36">
        <v>13805409.519999903</v>
      </c>
      <c r="H17" s="35">
        <v>46033456.979999915</v>
      </c>
      <c r="I17" s="36">
        <v>195895760.30999899</v>
      </c>
      <c r="J17" s="37">
        <v>241929217.28999892</v>
      </c>
      <c r="K17" s="38">
        <v>149478.7300000001</v>
      </c>
      <c r="L17" s="33">
        <v>242078696.01999891</v>
      </c>
      <c r="N17" s="53">
        <v>10</v>
      </c>
      <c r="O17" s="48">
        <v>9</v>
      </c>
    </row>
    <row r="18" spans="2:15">
      <c r="B18" s="5">
        <v>2013</v>
      </c>
      <c r="C18" s="35">
        <v>5971161.959999999</v>
      </c>
      <c r="D18" s="36">
        <v>1109859.99</v>
      </c>
      <c r="E18" s="36">
        <v>19183180.369999997</v>
      </c>
      <c r="F18" s="36">
        <v>7448944.4900000002</v>
      </c>
      <c r="G18" s="36">
        <v>12895004.289999999</v>
      </c>
      <c r="H18" s="35">
        <v>40636989.140000001</v>
      </c>
      <c r="I18" s="36">
        <v>192157175.29999906</v>
      </c>
      <c r="J18" s="37">
        <v>232794164.43999901</v>
      </c>
      <c r="K18" s="38">
        <v>51754.569999999992</v>
      </c>
      <c r="L18" s="33">
        <v>232845919.00999901</v>
      </c>
      <c r="N18" s="53">
        <v>10</v>
      </c>
      <c r="O18" s="48">
        <v>9</v>
      </c>
    </row>
    <row r="19" spans="2:15">
      <c r="B19" s="5">
        <v>2014</v>
      </c>
      <c r="C19" s="35">
        <v>6802659.5299999993</v>
      </c>
      <c r="D19" s="36">
        <v>1335455.49</v>
      </c>
      <c r="E19" s="36">
        <v>17027271.249999002</v>
      </c>
      <c r="F19" s="36">
        <v>8045217.3499999996</v>
      </c>
      <c r="G19" s="36">
        <v>10227796.839999901</v>
      </c>
      <c r="H19" s="35">
        <v>36635740.929998904</v>
      </c>
      <c r="I19" s="36">
        <v>190904816.98691785</v>
      </c>
      <c r="J19" s="37">
        <v>227540557.91691676</v>
      </c>
      <c r="K19" s="38">
        <v>423167.60999999993</v>
      </c>
      <c r="L19" s="33">
        <v>227963725.52691677</v>
      </c>
      <c r="N19" s="53">
        <v>10</v>
      </c>
      <c r="O19" s="48">
        <v>9</v>
      </c>
    </row>
    <row r="20" spans="2:15">
      <c r="B20" s="5">
        <v>2015</v>
      </c>
      <c r="C20" s="35">
        <v>8093766.21</v>
      </c>
      <c r="D20" s="36">
        <v>1240118.3286080989</v>
      </c>
      <c r="E20" s="36">
        <v>18080042.170000002</v>
      </c>
      <c r="F20" s="36">
        <v>6587658.830000001</v>
      </c>
      <c r="G20" s="36">
        <v>12434757.08</v>
      </c>
      <c r="H20" s="35">
        <v>38342576.408608094</v>
      </c>
      <c r="I20" s="36">
        <v>210111396.15999699</v>
      </c>
      <c r="J20" s="37">
        <v>248453972.56860504</v>
      </c>
      <c r="K20" s="38">
        <v>245382.889998</v>
      </c>
      <c r="L20" s="33">
        <v>248699355.45860302</v>
      </c>
      <c r="N20" s="53">
        <v>10</v>
      </c>
      <c r="O20" s="48">
        <v>9</v>
      </c>
    </row>
    <row r="21" spans="2:15">
      <c r="B21" s="5">
        <v>2016</v>
      </c>
      <c r="C21" s="35">
        <v>7114187.1600000001</v>
      </c>
      <c r="D21" s="36">
        <v>1642382.14</v>
      </c>
      <c r="E21" s="36">
        <v>18198896.059999991</v>
      </c>
      <c r="F21" s="36">
        <v>8754583.5299999993</v>
      </c>
      <c r="G21" s="36">
        <v>11449068.629999999</v>
      </c>
      <c r="H21" s="35">
        <v>40044930.359999992</v>
      </c>
      <c r="I21" s="36">
        <v>215444235.86999601</v>
      </c>
      <c r="J21" s="37">
        <v>255489166.22999597</v>
      </c>
      <c r="K21" s="38">
        <v>38567825.909999996</v>
      </c>
      <c r="L21" s="33">
        <v>294056992.13999593</v>
      </c>
      <c r="N21" s="53">
        <v>10</v>
      </c>
      <c r="O21" s="48">
        <v>9</v>
      </c>
    </row>
    <row r="22" spans="2:15">
      <c r="B22" s="5">
        <v>2017</v>
      </c>
      <c r="C22" s="35">
        <v>9154467.3000000007</v>
      </c>
      <c r="D22" s="36">
        <v>2627691.25</v>
      </c>
      <c r="E22" s="36">
        <v>19992932.612232834</v>
      </c>
      <c r="F22" s="36">
        <v>11935277.120000001</v>
      </c>
      <c r="G22" s="36">
        <v>9788130.2999998983</v>
      </c>
      <c r="H22" s="35">
        <v>44344031.282232732</v>
      </c>
      <c r="I22" s="36">
        <v>206439157.98758474</v>
      </c>
      <c r="J22" s="37">
        <v>250783189.26981753</v>
      </c>
      <c r="K22" s="38">
        <v>154308.80000000002</v>
      </c>
      <c r="L22" s="33">
        <v>250937498.06981754</v>
      </c>
      <c r="N22" s="53">
        <v>10</v>
      </c>
      <c r="O22" s="48">
        <v>9</v>
      </c>
    </row>
    <row r="23" spans="2:15">
      <c r="B23" s="5">
        <v>2018</v>
      </c>
      <c r="C23" s="35">
        <v>8032578.2199999997</v>
      </c>
      <c r="D23" s="36">
        <v>2311197.9899999998</v>
      </c>
      <c r="E23" s="36">
        <v>18811636.149837174</v>
      </c>
      <c r="F23" s="36">
        <v>9513758.1799999997</v>
      </c>
      <c r="G23" s="36">
        <v>12635272.33</v>
      </c>
      <c r="H23" s="35">
        <v>43271864.649837181</v>
      </c>
      <c r="I23" s="36">
        <v>243313177.00000006</v>
      </c>
      <c r="J23" s="37">
        <v>286585041.6498372</v>
      </c>
      <c r="K23" s="38">
        <v>474638.12999800005</v>
      </c>
      <c r="L23" s="33">
        <v>287059679.77983522</v>
      </c>
      <c r="N23" s="53">
        <v>10</v>
      </c>
      <c r="O23" s="48">
        <v>9</v>
      </c>
    </row>
    <row r="24" spans="2:15">
      <c r="B24" s="5">
        <v>2019</v>
      </c>
      <c r="C24" s="35">
        <v>10065448.42</v>
      </c>
      <c r="D24" s="36">
        <v>2550507.98</v>
      </c>
      <c r="E24" s="36">
        <v>21331782.730000004</v>
      </c>
      <c r="F24" s="36">
        <v>12278071.889999999</v>
      </c>
      <c r="G24" s="36">
        <v>10550132.430000002</v>
      </c>
      <c r="H24" s="35">
        <v>46710495.030000001</v>
      </c>
      <c r="I24" s="36">
        <v>231073032.85660717</v>
      </c>
      <c r="J24" s="37">
        <v>277783527.88660717</v>
      </c>
      <c r="K24" s="38">
        <v>1543218.4399990002</v>
      </c>
      <c r="L24" s="33">
        <v>279326746.32660615</v>
      </c>
      <c r="N24" s="53">
        <v>10</v>
      </c>
      <c r="O24" s="48">
        <v>9</v>
      </c>
    </row>
    <row r="25" spans="2:15">
      <c r="B25" s="5">
        <v>2020</v>
      </c>
      <c r="C25" s="35">
        <v>10176845.989999998</v>
      </c>
      <c r="D25" s="36">
        <v>2393099.85</v>
      </c>
      <c r="E25" s="36">
        <v>18187633.795364782</v>
      </c>
      <c r="F25" s="36">
        <v>11236571.309999999</v>
      </c>
      <c r="G25" s="36">
        <v>10541144.66</v>
      </c>
      <c r="H25" s="35">
        <v>42358449.61536479</v>
      </c>
      <c r="I25" s="36">
        <v>202459571.5</v>
      </c>
      <c r="J25" s="37">
        <v>244818021.11536479</v>
      </c>
      <c r="K25" s="38">
        <v>130300.09999999998</v>
      </c>
      <c r="L25" s="33">
        <v>244948321.21536478</v>
      </c>
      <c r="N25" s="53">
        <v>10</v>
      </c>
      <c r="O25" s="48">
        <v>9</v>
      </c>
    </row>
    <row r="26" spans="2:15">
      <c r="B26" s="5">
        <v>2021</v>
      </c>
      <c r="C26" s="35">
        <v>9328737.8200000003</v>
      </c>
      <c r="D26" s="36">
        <v>2430531.2000000002</v>
      </c>
      <c r="E26" s="36">
        <v>14646919.819999</v>
      </c>
      <c r="F26" s="36">
        <v>12501551.839999998</v>
      </c>
      <c r="G26" s="36">
        <v>9836465.9500000011</v>
      </c>
      <c r="H26" s="35">
        <v>39415468.809999004</v>
      </c>
      <c r="I26" s="36">
        <v>223477352.5</v>
      </c>
      <c r="J26" s="37">
        <v>262892821.30999902</v>
      </c>
      <c r="K26" s="38">
        <v>2184.89</v>
      </c>
      <c r="L26" s="33">
        <v>262895006.199999</v>
      </c>
      <c r="N26" s="53">
        <v>10</v>
      </c>
      <c r="O26" s="48">
        <v>9</v>
      </c>
    </row>
    <row r="27" spans="2:15">
      <c r="B27" s="6">
        <v>2022</v>
      </c>
      <c r="C27" s="39">
        <v>6731550.9600000009</v>
      </c>
      <c r="D27" s="40">
        <v>1726515.19</v>
      </c>
      <c r="E27" s="40">
        <v>13968091.869999999</v>
      </c>
      <c r="F27" s="40">
        <v>15384463.710000001</v>
      </c>
      <c r="G27" s="40">
        <v>7312606.0200000005</v>
      </c>
      <c r="H27" s="35">
        <v>38391676.790000007</v>
      </c>
      <c r="I27" s="36">
        <v>199792108.22000003</v>
      </c>
      <c r="J27" s="37">
        <v>238183785.01000002</v>
      </c>
      <c r="K27" s="38">
        <v>715045.24</v>
      </c>
      <c r="L27" s="33">
        <v>238898830.25000003</v>
      </c>
      <c r="N27" s="54">
        <v>10</v>
      </c>
      <c r="O27" s="49">
        <v>9</v>
      </c>
    </row>
    <row r="28" spans="2:15">
      <c r="B28" s="6" t="s">
        <v>13</v>
      </c>
      <c r="C28" s="14">
        <v>169888712.889999</v>
      </c>
      <c r="D28" s="17">
        <v>21802830.758608099</v>
      </c>
      <c r="E28" s="12">
        <v>409857590.88548565</v>
      </c>
      <c r="F28" s="12">
        <v>171729689.16293433</v>
      </c>
      <c r="G28" s="12">
        <v>193272432.8499997</v>
      </c>
      <c r="H28" s="14">
        <v>796662543.6570276</v>
      </c>
      <c r="I28" s="14">
        <v>3461400101.1387262</v>
      </c>
      <c r="J28" s="17">
        <v>4258062644.7957549</v>
      </c>
      <c r="K28" s="13">
        <v>66218054.939233705</v>
      </c>
      <c r="L28" s="15">
        <v>4324280699.7349892</v>
      </c>
    </row>
    <row r="29" spans="2:15"/>
    <row r="30" spans="2:15">
      <c r="B30" s="19" t="s">
        <v>84</v>
      </c>
      <c r="C30" s="21">
        <v>7693771.9600000009</v>
      </c>
      <c r="D30" s="22">
        <v>1726515.19</v>
      </c>
      <c r="E30" s="20">
        <v>15573219.324545454</v>
      </c>
      <c r="F30" s="20">
        <v>16893916.710000001</v>
      </c>
      <c r="G30" s="20">
        <v>8614051.8381818198</v>
      </c>
      <c r="H30" s="21">
        <v>42807703.062727273</v>
      </c>
      <c r="I30" s="21">
        <v>225323012.20090911</v>
      </c>
      <c r="J30" s="22">
        <v>268130715.26363638</v>
      </c>
      <c r="K30" s="23">
        <v>780040.26181818184</v>
      </c>
      <c r="L30" s="24">
        <v>268910755.52545458</v>
      </c>
    </row>
    <row r="31" spans="2:15">
      <c r="C31" s="11"/>
      <c r="D31" s="11"/>
      <c r="E31" s="11"/>
      <c r="F31" s="11"/>
      <c r="G31" s="11"/>
      <c r="H31" s="11"/>
      <c r="I31" s="11"/>
      <c r="J31" s="18"/>
      <c r="K31" s="11"/>
      <c r="L31" s="16"/>
    </row>
    <row r="32" spans="2:15">
      <c r="B32" s="9" t="s">
        <v>14</v>
      </c>
    </row>
    <row r="33" spans="2:2">
      <c r="B33" s="8" t="s">
        <v>32</v>
      </c>
    </row>
    <row r="34" spans="2:2">
      <c r="B34" s="8" t="s">
        <v>33</v>
      </c>
    </row>
    <row r="35" spans="2:2">
      <c r="B35" s="8" t="s">
        <v>16</v>
      </c>
    </row>
    <row r="36" spans="2:2">
      <c r="B36" s="8" t="s">
        <v>17</v>
      </c>
    </row>
  </sheetData>
  <mergeCells count="1">
    <mergeCell ref="B5:L5"/>
  </mergeCells>
  <phoneticPr fontId="5" type="noConversion"/>
  <dataValidations count="1">
    <dataValidation type="date" allowBlank="1" showInputMessage="1" showErrorMessage="1" errorTitle="Must be a date" error="dd/mm/yy format between 01/01/2000 and 31/12/2021" sqref="C3" xr:uid="{00000000-0002-0000-0600-000000000000}">
      <formula1>36526</formula1>
      <formula2>44561</formula2>
    </dataValidation>
  </dataValidations>
  <pageMargins left="0.7" right="0.7" top="0.75" bottom="0.75" header="0.3" footer="0.3"/>
  <pageSetup scale="62" orientation="landscape" r:id="rId1"/>
  <rowBreaks count="1" manualBreakCount="1">
    <brk id="22" min="1" max="11" man="1"/>
  </rowBreaks>
  <colBreaks count="1" manualBreakCount="1">
    <brk id="11" min="2" max="35" man="1"/>
  </colBreaks>
  <legacyDrawing r:id="rId2"/>
</worksheet>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9</vt:i4>
      </vt:variant>
    </vt:vector>
  </HeadingPairs>
  <TitlesOfParts>
    <vt:vector size="22" baseType="lpstr">
      <vt:lpstr>Disclaimer</vt:lpstr>
      <vt:lpstr>Data for Website</vt:lpstr>
      <vt:lpstr>Data Credibility</vt:lpstr>
      <vt:lpstr>1) Claims Notified</vt:lpstr>
      <vt:lpstr>2) Nil Settled (NY)</vt:lpstr>
      <vt:lpstr>3) Nil Settled (SY)</vt:lpstr>
      <vt:lpstr>4) Settled At Cost (NY)</vt:lpstr>
      <vt:lpstr>5) Settled At Cost (SY)</vt:lpstr>
      <vt:lpstr>6) Incurred (NY)</vt:lpstr>
      <vt:lpstr>7) Paid on Settled (NY)</vt:lpstr>
      <vt:lpstr>8) Paid on Settled (SY)</vt:lpstr>
      <vt:lpstr>9) Average Age (NY)</vt:lpstr>
      <vt:lpstr>12) Immunotherapy</vt:lpstr>
      <vt:lpstr>'1) Claims Notified'!Print_Area</vt:lpstr>
      <vt:lpstr>'2) Nil Settled (NY)'!Print_Area</vt:lpstr>
      <vt:lpstr>'3) Nil Settled (SY)'!Print_Area</vt:lpstr>
      <vt:lpstr>'4) Settled At Cost (NY)'!Print_Area</vt:lpstr>
      <vt:lpstr>'5) Settled At Cost (SY)'!Print_Area</vt:lpstr>
      <vt:lpstr>'6) Incurred (NY)'!Print_Area</vt:lpstr>
      <vt:lpstr>'7) Paid on Settled (NY)'!Print_Area</vt:lpstr>
      <vt:lpstr>'8) Paid on Settled (SY)'!Print_Area</vt:lpstr>
      <vt:lpstr>'9) Average Age (NY)'!Print_Area</vt:lpstr>
    </vt:vector>
  </TitlesOfParts>
  <Manager/>
  <Company>Norwich Union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Taylor</dc:creator>
  <cp:keywords/>
  <dc:description/>
  <cp:lastModifiedBy>awhiting</cp:lastModifiedBy>
  <cp:revision/>
  <dcterms:created xsi:type="dcterms:W3CDTF">2007-05-24T11:51:49Z</dcterms:created>
  <dcterms:modified xsi:type="dcterms:W3CDTF">2023-09-20T15:37:39Z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c700311-1b20-487f-9129-30717d50ca8e_Enabled">
    <vt:lpwstr>True</vt:lpwstr>
  </property>
  <property fmtid="{D5CDD505-2E9C-101B-9397-08002B2CF9AE}" pid="3" name="MSIP_Label_9c700311-1b20-487f-9129-30717d50ca8e_SiteId">
    <vt:lpwstr>76e3921f-489b-4b7e-9547-9ea297add9b5</vt:lpwstr>
  </property>
  <property fmtid="{D5CDD505-2E9C-101B-9397-08002B2CF9AE}" pid="4" name="MSIP_Label_9c700311-1b20-487f-9129-30717d50ca8e_Owner">
    <vt:lpwstr>michael.coleman2@towerswatson.com</vt:lpwstr>
  </property>
  <property fmtid="{D5CDD505-2E9C-101B-9397-08002B2CF9AE}" pid="5" name="MSIP_Label_9c700311-1b20-487f-9129-30717d50ca8e_SetDate">
    <vt:lpwstr>2020-06-09T07:35:03.1518453Z</vt:lpwstr>
  </property>
  <property fmtid="{D5CDD505-2E9C-101B-9397-08002B2CF9AE}" pid="6" name="MSIP_Label_9c700311-1b20-487f-9129-30717d50ca8e_Name">
    <vt:lpwstr>Confidential</vt:lpwstr>
  </property>
  <property fmtid="{D5CDD505-2E9C-101B-9397-08002B2CF9AE}" pid="7" name="MSIP_Label_9c700311-1b20-487f-9129-30717d50ca8e_Application">
    <vt:lpwstr>Microsoft Azure Information Protection</vt:lpwstr>
  </property>
  <property fmtid="{D5CDD505-2E9C-101B-9397-08002B2CF9AE}" pid="8" name="MSIP_Label_9c700311-1b20-487f-9129-30717d50ca8e_ActionId">
    <vt:lpwstr>90c790e8-bc5a-4066-a6ba-07601a5b5cb3</vt:lpwstr>
  </property>
  <property fmtid="{D5CDD505-2E9C-101B-9397-08002B2CF9AE}" pid="9" name="MSIP_Label_9c700311-1b20-487f-9129-30717d50ca8e_Extended_MSFT_Method">
    <vt:lpwstr>Automatic</vt:lpwstr>
  </property>
  <property fmtid="{D5CDD505-2E9C-101B-9397-08002B2CF9AE}" pid="10" name="MSIP_Label_d347b247-e90e-43a3-9d7b-004f14ae6873_Enabled">
    <vt:lpwstr>True</vt:lpwstr>
  </property>
  <property fmtid="{D5CDD505-2E9C-101B-9397-08002B2CF9AE}" pid="11" name="MSIP_Label_d347b247-e90e-43a3-9d7b-004f14ae6873_SiteId">
    <vt:lpwstr>76e3921f-489b-4b7e-9547-9ea297add9b5</vt:lpwstr>
  </property>
  <property fmtid="{D5CDD505-2E9C-101B-9397-08002B2CF9AE}" pid="12" name="MSIP_Label_d347b247-e90e-43a3-9d7b-004f14ae6873_Owner">
    <vt:lpwstr>michael.coleman2@towerswatson.com</vt:lpwstr>
  </property>
  <property fmtid="{D5CDD505-2E9C-101B-9397-08002B2CF9AE}" pid="13" name="MSIP_Label_d347b247-e90e-43a3-9d7b-004f14ae6873_SetDate">
    <vt:lpwstr>2020-06-09T07:35:03.1518453Z</vt:lpwstr>
  </property>
  <property fmtid="{D5CDD505-2E9C-101B-9397-08002B2CF9AE}" pid="14" name="MSIP_Label_d347b247-e90e-43a3-9d7b-004f14ae6873_Name">
    <vt:lpwstr>Anyone (No Protection)</vt:lpwstr>
  </property>
  <property fmtid="{D5CDD505-2E9C-101B-9397-08002B2CF9AE}" pid="15" name="MSIP_Label_d347b247-e90e-43a3-9d7b-004f14ae6873_Application">
    <vt:lpwstr>Microsoft Azure Information Protection</vt:lpwstr>
  </property>
  <property fmtid="{D5CDD505-2E9C-101B-9397-08002B2CF9AE}" pid="16" name="MSIP_Label_d347b247-e90e-43a3-9d7b-004f14ae6873_ActionId">
    <vt:lpwstr>90c790e8-bc5a-4066-a6ba-07601a5b5cb3</vt:lpwstr>
  </property>
  <property fmtid="{D5CDD505-2E9C-101B-9397-08002B2CF9AE}" pid="17" name="MSIP_Label_d347b247-e90e-43a3-9d7b-004f14ae6873_Parent">
    <vt:lpwstr>9c700311-1b20-487f-9129-30717d50ca8e</vt:lpwstr>
  </property>
  <property fmtid="{D5CDD505-2E9C-101B-9397-08002B2CF9AE}" pid="18" name="MSIP_Label_d347b247-e90e-43a3-9d7b-004f14ae6873_Extended_MSFT_Method">
    <vt:lpwstr>Automatic</vt:lpwstr>
  </property>
  <property fmtid="{D5CDD505-2E9C-101B-9397-08002B2CF9AE}" pid="19" name="MSIP_Label_9a7ed875-cb67-40d7-9ea6-a804b08b1148_Enabled">
    <vt:lpwstr>true</vt:lpwstr>
  </property>
  <property fmtid="{D5CDD505-2E9C-101B-9397-08002B2CF9AE}" pid="20" name="MSIP_Label_9a7ed875-cb67-40d7-9ea6-a804b08b1148_SetDate">
    <vt:lpwstr>2022-03-07T13:36:35Z</vt:lpwstr>
  </property>
  <property fmtid="{D5CDD505-2E9C-101B-9397-08002B2CF9AE}" pid="21" name="MSIP_Label_9a7ed875-cb67-40d7-9ea6-a804b08b1148_Method">
    <vt:lpwstr>Privileged</vt:lpwstr>
  </property>
  <property fmtid="{D5CDD505-2E9C-101B-9397-08002B2CF9AE}" pid="22" name="MSIP_Label_9a7ed875-cb67-40d7-9ea6-a804b08b1148_Name">
    <vt:lpwstr>9a7ed875-cb67-40d7-9ea6-a804b08b1148</vt:lpwstr>
  </property>
  <property fmtid="{D5CDD505-2E9C-101B-9397-08002B2CF9AE}" pid="23" name="MSIP_Label_9a7ed875-cb67-40d7-9ea6-a804b08b1148_SiteId">
    <vt:lpwstr>473672ba-cd07-4371-a2ae-788b4c61840e</vt:lpwstr>
  </property>
  <property fmtid="{D5CDD505-2E9C-101B-9397-08002B2CF9AE}" pid="24" name="MSIP_Label_9a7ed875-cb67-40d7-9ea6-a804b08b1148_ActionId">
    <vt:lpwstr>f058e46a-7037-4ffa-936c-5f09827ef220</vt:lpwstr>
  </property>
  <property fmtid="{D5CDD505-2E9C-101B-9397-08002B2CF9AE}" pid="25" name="MSIP_Label_9a7ed875-cb67-40d7-9ea6-a804b08b1148_ContentBits">
    <vt:lpwstr>0</vt:lpwstr>
  </property>
  <property fmtid="{D5CDD505-2E9C-101B-9397-08002B2CF9AE}" pid="26" name="MSIP_Label_ea60d57e-af5b-4752-ac57-3e4f28ca11dc_Enabled">
    <vt:lpwstr>true</vt:lpwstr>
  </property>
  <property fmtid="{D5CDD505-2E9C-101B-9397-08002B2CF9AE}" pid="27" name="MSIP_Label_ea60d57e-af5b-4752-ac57-3e4f28ca11dc_SetDate">
    <vt:lpwstr>2023-07-16T22:26:00Z</vt:lpwstr>
  </property>
  <property fmtid="{D5CDD505-2E9C-101B-9397-08002B2CF9AE}" pid="28" name="MSIP_Label_ea60d57e-af5b-4752-ac57-3e4f28ca11dc_Method">
    <vt:lpwstr>Standard</vt:lpwstr>
  </property>
  <property fmtid="{D5CDD505-2E9C-101B-9397-08002B2CF9AE}" pid="29" name="MSIP_Label_ea60d57e-af5b-4752-ac57-3e4f28ca11dc_Name">
    <vt:lpwstr>ea60d57e-af5b-4752-ac57-3e4f28ca11dc</vt:lpwstr>
  </property>
  <property fmtid="{D5CDD505-2E9C-101B-9397-08002B2CF9AE}" pid="30" name="MSIP_Label_ea60d57e-af5b-4752-ac57-3e4f28ca11dc_SiteId">
    <vt:lpwstr>36da45f1-dd2c-4d1f-af13-5abe46b99921</vt:lpwstr>
  </property>
  <property fmtid="{D5CDD505-2E9C-101B-9397-08002B2CF9AE}" pid="31" name="MSIP_Label_ea60d57e-af5b-4752-ac57-3e4f28ca11dc_ActionId">
    <vt:lpwstr>856ed79b-5402-463b-b03f-1e7263d8cfce</vt:lpwstr>
  </property>
  <property fmtid="{D5CDD505-2E9C-101B-9397-08002B2CF9AE}" pid="32" name="MSIP_Label_ea60d57e-af5b-4752-ac57-3e4f28ca11dc_ContentBits">
    <vt:lpwstr>0</vt:lpwstr>
  </property>
</Properties>
</file>